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7635" windowHeight="4500" activeTab="3"/>
  </bookViews>
  <sheets>
    <sheet name="Plan1" sheetId="1" r:id="rId1"/>
    <sheet name="CRONOGRAMA FISICO FINANCEIRO" sheetId="3" r:id="rId2"/>
    <sheet name="BDI" sheetId="2" r:id="rId3"/>
    <sheet name="Plan2" sheetId="4" r:id="rId4"/>
  </sheets>
  <definedNames>
    <definedName name="_xlnm.Print_Area" localSheetId="2">BDI!$A$1:$I$39</definedName>
    <definedName name="_xlnm.Print_Area" localSheetId="1">'CRONOGRAMA FISICO FINANCEIRO'!$A$1:$I$23</definedName>
    <definedName name="_xlnm.Print_Area" localSheetId="0">Plan1!$A$1:$I$55</definedName>
  </definedNames>
  <calcPr calcId="144525"/>
</workbook>
</file>

<file path=xl/calcChain.xml><?xml version="1.0" encoding="utf-8"?>
<calcChain xmlns="http://schemas.openxmlformats.org/spreadsheetml/2006/main">
  <c r="I41" i="1" l="1"/>
  <c r="I8" i="1"/>
  <c r="I12" i="1"/>
  <c r="I38" i="1"/>
  <c r="H37" i="1"/>
  <c r="I37" i="1" s="1"/>
  <c r="H36" i="1"/>
  <c r="I36" i="1"/>
  <c r="H10" i="1"/>
  <c r="H9" i="1"/>
  <c r="H11" i="1"/>
  <c r="H9" i="3" l="1"/>
  <c r="H8" i="3"/>
  <c r="H7" i="3"/>
  <c r="D14" i="2"/>
  <c r="C20" i="2" s="1"/>
  <c r="H40" i="1" l="1"/>
  <c r="I40" i="1" s="1"/>
  <c r="H39" i="1"/>
  <c r="I39" i="1" s="1"/>
  <c r="H33" i="1"/>
  <c r="I33" i="1" s="1"/>
  <c r="H29" i="1"/>
  <c r="I29" i="1" s="1"/>
  <c r="H25" i="1"/>
  <c r="I25" i="1" s="1"/>
  <c r="H21" i="1"/>
  <c r="I21" i="1" s="1"/>
  <c r="H17" i="1"/>
  <c r="I17" i="1" s="1"/>
  <c r="H32" i="1"/>
  <c r="I32" i="1" s="1"/>
  <c r="H28" i="1"/>
  <c r="I28" i="1" s="1"/>
  <c r="H24" i="1"/>
  <c r="I24" i="1" s="1"/>
  <c r="H20" i="1"/>
  <c r="I20" i="1" s="1"/>
  <c r="H13" i="1"/>
  <c r="I13" i="1" s="1"/>
  <c r="H35" i="1"/>
  <c r="I35" i="1" s="1"/>
  <c r="H31" i="1"/>
  <c r="I31" i="1" s="1"/>
  <c r="H27" i="1"/>
  <c r="I27" i="1" s="1"/>
  <c r="H23" i="1"/>
  <c r="I23" i="1" s="1"/>
  <c r="H19" i="1"/>
  <c r="I19" i="1" s="1"/>
  <c r="H15" i="1"/>
  <c r="I15" i="1" s="1"/>
  <c r="H16" i="1"/>
  <c r="I16" i="1" s="1"/>
  <c r="H34" i="1"/>
  <c r="I34" i="1" s="1"/>
  <c r="H30" i="1"/>
  <c r="I30" i="1" s="1"/>
  <c r="H26" i="1"/>
  <c r="I26" i="1" s="1"/>
  <c r="H22" i="1"/>
  <c r="I22" i="1" s="1"/>
  <c r="H18" i="1"/>
  <c r="I18" i="1" s="1"/>
  <c r="H14" i="1"/>
  <c r="I14" i="1" s="1"/>
  <c r="I9" i="1"/>
  <c r="D8" i="3" l="1"/>
  <c r="G8" i="3" s="1"/>
  <c r="I8" i="3" s="1"/>
  <c r="B10" i="4"/>
  <c r="B15" i="4" s="1"/>
  <c r="B41" i="4"/>
  <c r="B40" i="4"/>
  <c r="B39" i="4"/>
  <c r="B38" i="4"/>
  <c r="B42" i="4" l="1"/>
  <c r="B19" i="4" s="1"/>
  <c r="F11" i="1" l="1"/>
  <c r="I11" i="1" s="1"/>
  <c r="F10" i="1"/>
  <c r="I10" i="1" s="1"/>
  <c r="D9" i="3" l="1"/>
  <c r="G9" i="3" s="1"/>
  <c r="I9" i="3" s="1"/>
  <c r="D7" i="3" l="1"/>
  <c r="G7" i="3" l="1"/>
  <c r="D11" i="3"/>
  <c r="E7" i="3" l="1"/>
  <c r="E8" i="3"/>
  <c r="E9" i="3"/>
  <c r="I7" i="3"/>
  <c r="I10" i="3" s="1"/>
  <c r="G10" i="3"/>
  <c r="E11" i="3" l="1"/>
  <c r="F10" i="3"/>
  <c r="F11" i="3" s="1"/>
  <c r="G11" i="3"/>
</calcChain>
</file>

<file path=xl/sharedStrings.xml><?xml version="1.0" encoding="utf-8"?>
<sst xmlns="http://schemas.openxmlformats.org/spreadsheetml/2006/main" count="258" uniqueCount="179">
  <si>
    <t>Código</t>
  </si>
  <si>
    <t>m</t>
  </si>
  <si>
    <t>M3</t>
  </si>
  <si>
    <t>ESCAVAÇÃO MANUAL DE VALAS. AF_03/2016</t>
  </si>
  <si>
    <t>REATERRO MANUAL APILOADO COM SOQUETE. AF_10/2017</t>
  </si>
  <si>
    <t>CABO DE COBRE FLEXÍVEL ISOLADO, 2,5 MM², ANTI-CHAMA 0,6/1,0 KV, PARA CIRCUITOS TERMINAIS - FORNECIMENTO E INSTALAÇÃO. AF_12/2015</t>
  </si>
  <si>
    <t>CABO DE COBRE FLEXÍVEL ISOLADO, 4 MM², ANTI-CHAMA 0,6/1,0 KV, PARA CIRCUITOS TERMINAIS - FORNECIMENTO E INSTALAÇÃO. AF_12/2015</t>
  </si>
  <si>
    <t>CABO DE COBRE FLEXÍVEL ISOLADO, 6 MM², ANTI-CHAMA 0,6/1,0 KV, PARA CIRCUITOS TERMINAIS - FORNECIMENTO E INSTALAÇÃO. AF_12/2015</t>
  </si>
  <si>
    <t>CABO DE COBRE FLEXÍVEL ISOLADO, 16 MM², ANTI-CHAMA 0,6/1,0 KV, PARA DISTRIBUIÇÃO - FORNECIMENTO E INSTALAÇÃO. AF_12/2015</t>
  </si>
  <si>
    <t>CABO DE COBRE FLEXÍVEL ISOLADO, 25 MM², ANTI-CHAMA 0,6/1,0 KV, PARA DISTRIBUIÇÃO - FORNECIMENTO E INSTALAÇÃO. AF_12/2015</t>
  </si>
  <si>
    <t>unid</t>
  </si>
  <si>
    <t>CAIXA DE PASSAGEM 30X30X40 COM TAMPA E DRENO BRITA</t>
  </si>
  <si>
    <t>CAIXA RETANGULAR 4" X 2" ALTA (2,00 M DO PISO), PVC, INSTALADA EM PAREDE - FORNECIMENTO E INSTALAÇÃO. AF_12/2015</t>
  </si>
  <si>
    <t>UNID</t>
  </si>
  <si>
    <t>TOMADA ALTA DE EMBUTIR (1 MÓDULO), 2P+T 20 A, INCLUINDO SUPORTE E PLACA - FORNECIMENTO E INSTALAÇÃO. AF_12/2015</t>
  </si>
  <si>
    <t>QUADRO DE DISTRIBUICAO DE ENERGIA EM CHAPA DE ACO GALVANIZADO, PARA 12 DISJUNTORES TERMOMAGNETICOS MONOPOLARES, COM BARRAMENTO TRIFASICO E NEUTRO - FORNECIMENTO E INSTALACAO</t>
  </si>
  <si>
    <t>DISJUNTOR BIPOLAR TIPO DIN, CORRENTE NOMINAL DE 10A - FORNECIMENTO E INSTALAÇÃO. AF_04/2016</t>
  </si>
  <si>
    <t>DISJUNTOR BIPOLAR TIPO DIN, CORRENTE NOMINAL DE 16A - FORNECIMENTO E INSTALAÇÃO. AF_04/2016</t>
  </si>
  <si>
    <t>1.1</t>
  </si>
  <si>
    <t>1.2</t>
  </si>
  <si>
    <t>CÁLCULO DE BDI DETALHADO</t>
  </si>
  <si>
    <t>Conforme Acórdão nº. 2622 de 25 de setembro de 2013 do T.C.U.</t>
  </si>
  <si>
    <t>Administração Central (AC)</t>
  </si>
  <si>
    <t>Riscos ®</t>
  </si>
  <si>
    <t>Seguro e Garantia (S)</t>
  </si>
  <si>
    <t>Despesas Financeiras ( DF )</t>
  </si>
  <si>
    <t>Lucro ( L )</t>
  </si>
  <si>
    <t>Impostos - Tributos ( I )</t>
  </si>
  <si>
    <t>COFINS</t>
  </si>
  <si>
    <t>PIS</t>
  </si>
  <si>
    <t>ISS</t>
  </si>
  <si>
    <t>CPRB</t>
  </si>
  <si>
    <t>Total =</t>
  </si>
  <si>
    <t>Onde:</t>
  </si>
  <si>
    <t>AC = taxa de Administração Central;</t>
  </si>
  <si>
    <t>S = taxa de seguros;</t>
  </si>
  <si>
    <t>R = taxa de riscos;</t>
  </si>
  <si>
    <t>G = taxa de garantias;</t>
  </si>
  <si>
    <t>DF = taxa das despesas financeiras;</t>
  </si>
  <si>
    <t>L = taxa de lucro;</t>
  </si>
  <si>
    <t>I = taxa de tributos/impostos (PIS, COFINS, ISSQN);</t>
  </si>
  <si>
    <t>CPRB = contribuição previdenciária sobre a receita bruta (incluir 4,5% a partir de 01/12/2015, lei 13.161/2015).</t>
  </si>
  <si>
    <t xml:space="preserve">Memorial de Cálculo </t>
  </si>
  <si>
    <t>INSTALAÇÃO DE ELETRODUTO  PARA INSTALAÇÃO ELETRICA SUBTERRÂNEA</t>
  </si>
  <si>
    <t>1 Escavação</t>
  </si>
  <si>
    <t>m3</t>
  </si>
  <si>
    <t>Parâmetros considerados</t>
  </si>
  <si>
    <t>Extensão da vala (E)</t>
  </si>
  <si>
    <t>Largura da vala</t>
  </si>
  <si>
    <t>Profundidade da vala da fundação(F)</t>
  </si>
  <si>
    <t>Escavação vala</t>
  </si>
  <si>
    <t>¶ = 3,141592654</t>
  </si>
  <si>
    <t>2 Reaterro</t>
  </si>
  <si>
    <t>V escavado solo - Vtubo DN</t>
  </si>
  <si>
    <t>Vreaterro =</t>
  </si>
  <si>
    <t>Área = π x D x L</t>
  </si>
  <si>
    <t xml:space="preserve">Volume do Tubo </t>
  </si>
  <si>
    <t>D = Diâmetro</t>
  </si>
  <si>
    <t>L = Comprimento</t>
  </si>
  <si>
    <t>Area Dn. 50mm</t>
  </si>
  <si>
    <t>Area Dn. 75mm</t>
  </si>
  <si>
    <t>RESULTADO:</t>
  </si>
  <si>
    <t>TOTAL VOLUME ESCAVADO</t>
  </si>
  <si>
    <t>L Dn. 50mm</t>
  </si>
  <si>
    <t>L Dn. 75mm</t>
  </si>
  <si>
    <t>Volume da tubulação</t>
  </si>
  <si>
    <t>Vreaterro=</t>
  </si>
  <si>
    <t>TOTAL</t>
  </si>
  <si>
    <t>BDI</t>
  </si>
  <si>
    <t>ITEM</t>
  </si>
  <si>
    <t>1.0</t>
  </si>
  <si>
    <t xml:space="preserve"> SERVIÇOS PRELIMINARES</t>
  </si>
  <si>
    <t>2.0</t>
  </si>
  <si>
    <t>INSTALAÇÕES ELETRICAS</t>
  </si>
  <si>
    <t>ELETRODUTO FLEXÍVEL CORRUGADO, PVC, DN 25 MM (3/4"), PARA CIRCUITOS TERMINAIS, INSTALADO EM FORRO - FORNECIMENTO E INSTALAÇÃO. AF_12/2015</t>
  </si>
  <si>
    <t>ELETRODUTO RÍGIDO ROSCÁVEL, PVC, DN 50 MM (1 1/2") - FORNECIMENTO E INSTALAÇÃO. AF_12/2015</t>
  </si>
  <si>
    <t>DISJUNTOR BIPOLAR TIPO DIN, CORRENTE NOMINAL DE 25A - FORNECIMENTO E INSTALAÇÃO. AF_04/2016</t>
  </si>
  <si>
    <t>DISJUNTOR BIPOLAR TIPO DIN, CORRENTE NOMINAL DE 50A - FORNECIMENTO E INSTALAÇÃO. AF_04/2016</t>
  </si>
  <si>
    <t>ELETRODUTO FLEXÍVEL CORRUGADO, PVC, DN 32 MM (1"), PARA CIRCUITOS TERMINAIS, INSTALADO EM FORRO - FORNECIMENTO E INSTALAÇÃO. AF_12/2015</t>
  </si>
  <si>
    <t>ELETRODUTO FLEXÍVEL CORRUGADO, PVC, DN 25 MM (3/4"), PARA CIRCUITOS TERMINAIS, INSTALADO EM PAREDE - FORNECIMENTO E INSTALAÇÃO. AF_12/2015</t>
  </si>
  <si>
    <t>ELETRODUTO FLEXÍVEL CORRUGADO, PVC, DN 32 MM (1"), PARA CIRCUITOS TERMINAIS, INSTALADO EM PAREDE - FORNECIMENTO E INSTALAÇÃO. AF_12/2015</t>
  </si>
  <si>
    <t>CURVA 90 GRAUS PARA ELETRODUTO, PVC, ROSCÁVEL, DN 50 MM (1 1/2") - FORNECIMENTO E INSTALAÇÃO. AF_12/2015</t>
  </si>
  <si>
    <t>74209/001</t>
  </si>
  <si>
    <t>FITA ISOLANTE ADESIVA ANTICHAMA, USO ATE 750 V, EM ROLO DE 19 MM X 20 M</t>
  </si>
  <si>
    <t>CONECTOR PARAFUSO FENDIDO SPLIT-BOLT - PARA CABO DE 16MM2 - FORNECIMENTO E INSTALACAO</t>
  </si>
  <si>
    <t>CONECTOR PARAFUSO FENDIDO SPLIT-BOLT - PARA CABO DE 35MM2 - FORNECIMENTO E INSTALACAO</t>
  </si>
  <si>
    <t>PLACA DE OBRA EM CHAPA DE ACO GALVANIZADO</t>
  </si>
  <si>
    <t>M2</t>
  </si>
  <si>
    <t>3.0</t>
  </si>
  <si>
    <t>SERVIÇOS COMPLEMENTARES</t>
  </si>
  <si>
    <t>3.1</t>
  </si>
  <si>
    <t>APLICAÇÃO MANUAL DE PINTURA COM TINTA LÁTEX ACRÍLICA EM PAREDES, DUAS DEMÃOS. AF_06/2014</t>
  </si>
  <si>
    <t>m2</t>
  </si>
  <si>
    <t>3.2</t>
  </si>
  <si>
    <t>LIMPEZA FINAL DA OBRA</t>
  </si>
  <si>
    <t>TOTAL GERAL:</t>
  </si>
  <si>
    <t>CAIXA DE PASSAGEM DE PAREDE, DE EMBUTIR, EM PVC, DIMENSOES *120 X 120 X 75* MM</t>
  </si>
  <si>
    <t>L Dn. 110mm</t>
  </si>
  <si>
    <t>Area Dn. 110mm</t>
  </si>
  <si>
    <t>Area Dn. 60mm</t>
  </si>
  <si>
    <t>L Dn. 60mm</t>
  </si>
  <si>
    <t xml:space="preserve">Obra: </t>
  </si>
  <si>
    <t xml:space="preserve">Local: </t>
  </si>
  <si>
    <t>Propr.</t>
  </si>
  <si>
    <t>Área:</t>
  </si>
  <si>
    <t>PREFEITURA MUNICIPAL DE PRIMAVERA DO LESTE</t>
  </si>
  <si>
    <t>INSTALAÇÃO ELETRICA PARA CLIMATIZAÇÃO</t>
  </si>
  <si>
    <t>GINÁSIO DE ESPORTES PIANÃO -  RUA OLIVERIO PORTA, Nº 1300 – CENTRO LESTE - PRIMAVERA DO LESTE</t>
  </si>
  <si>
    <t>3.299,48 m²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</si>
  <si>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</si>
  <si>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</si>
  <si>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</si>
  <si>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</si>
  <si>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</si>
  <si>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</si>
  <si>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</si>
  <si>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</si>
  <si>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</si>
  <si>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</si>
  <si>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</si>
  <si>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</si>
  <si>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</si>
  <si>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</si>
  <si>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</si>
  <si>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</si>
  <si>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</si>
  <si>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</si>
  <si>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</si>
  <si>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</si>
  <si>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</si>
  <si>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</si>
  <si>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</si>
  <si>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r>
      <rPr>
        <b/>
        <sz val="12"/>
        <color theme="1"/>
        <rFont val="Arial"/>
        <family val="2"/>
      </rPr>
      <t>E</t>
    </r>
    <r>
      <rPr>
        <sz val="12"/>
        <color theme="1"/>
        <rFont val="Arial"/>
        <family val="2"/>
      </rPr>
      <t xml:space="preserve"> X </t>
    </r>
    <r>
      <rPr>
        <b/>
        <sz val="12"/>
        <color theme="1"/>
        <rFont val="Arial"/>
        <family val="2"/>
      </rPr>
      <t xml:space="preserve">L </t>
    </r>
    <r>
      <rPr>
        <sz val="12"/>
        <color theme="1"/>
        <rFont val="Arial"/>
        <family val="2"/>
      </rPr>
      <t xml:space="preserve">X </t>
    </r>
    <r>
      <rPr>
        <b/>
        <sz val="12"/>
        <color theme="1"/>
        <rFont val="Arial"/>
        <family val="2"/>
      </rPr>
      <t>F</t>
    </r>
  </si>
  <si>
    <t>CRONOGRAMA FISICO FINANCEIRO</t>
  </si>
  <si>
    <t>SERVIÇOS</t>
  </si>
  <si>
    <t>CRONOGRAMA FÍSICO - FINANCEIRO</t>
  </si>
  <si>
    <t>DIAS CONSECUTIVOS</t>
  </si>
  <si>
    <t>DISCRIMINAÇÃO</t>
  </si>
  <si>
    <t>PESO</t>
  </si>
  <si>
    <t>45 dias</t>
  </si>
  <si>
    <t>ACUMULADO</t>
  </si>
  <si>
    <t>(R$)</t>
  </si>
  <si>
    <t>%</t>
  </si>
  <si>
    <t>VALOR</t>
  </si>
  <si>
    <t xml:space="preserve">SERVIÇOS PRELIMANARES </t>
  </si>
  <si>
    <t>INSTALAÇÕES ELÉTRICAS</t>
  </si>
  <si>
    <t xml:space="preserve"> FATURAMENTO SIMPLES (R$)</t>
  </si>
  <si>
    <t>ETAPAS</t>
  </si>
  <si>
    <t xml:space="preserve"> FATURAMENTO ACUMULADO (R$)</t>
  </si>
  <si>
    <t>ACUMULADAS</t>
  </si>
  <si>
    <t>OBRA:</t>
  </si>
  <si>
    <t>LOCAL:</t>
  </si>
  <si>
    <t>TABELA DE REFERENCIA (DESONERADA)</t>
  </si>
  <si>
    <t xml:space="preserve">SINAPI - 08/2018 - MT
ORSE - 07/2018 - SE
SICRO3 - 03/2018 </t>
  </si>
  <si>
    <t>PROP.</t>
  </si>
  <si>
    <t>PREFEITURA DE PRIMAVERA DO LESTE</t>
  </si>
  <si>
    <t>ÁREAS:</t>
  </si>
  <si>
    <t>PLANILHA ORÇAMENTÁRIA</t>
  </si>
  <si>
    <t>Item</t>
  </si>
  <si>
    <t>Banco</t>
  </si>
  <si>
    <t>Descrição</t>
  </si>
  <si>
    <t>Und</t>
  </si>
  <si>
    <t>Quant.</t>
  </si>
  <si>
    <t>Valor Unit</t>
  </si>
  <si>
    <t>Valor Unit com BDI</t>
  </si>
  <si>
    <t>Total</t>
  </si>
  <si>
    <t>Sinapi</t>
  </si>
  <si>
    <t>1.3</t>
  </si>
  <si>
    <t>96985</t>
  </si>
  <si>
    <t>74166/001</t>
  </si>
  <si>
    <t>2.24</t>
  </si>
  <si>
    <t>2.25</t>
  </si>
  <si>
    <t>HASTE DE ATERRAMENTO 5/8  PARA SPDA - FORNECIMENTO E INSTALAÇÃO. AF_12/2017</t>
  </si>
  <si>
    <t>CAIXA DE INSPEÇÃO EM CONCRETO PRÉ-MOLDADO DN 60CM COM TAMPA H= 60CM - FORNECIMENTO E INSTALACAO</t>
  </si>
  <si>
    <t>UN</t>
  </si>
  <si>
    <t>RESP. TÉC.</t>
  </si>
  <si>
    <t>THIAGO GIANELLI LOPES</t>
  </si>
  <si>
    <t>ENG. CIVIL</t>
  </si>
  <si>
    <t>CREA: MT030634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</si>
</sst>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0"/>
      <name val="MS Sans Serif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000000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2" fontId="11" fillId="0" borderId="0" applyFont="0" applyFill="0" applyBorder="0" applyAlignment="0" applyProtection="0"/>
  </cellStyleXfs>
  <cellXfs count="16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2" fontId="1" fillId="0" borderId="1" xfId="0" applyNumberFormat="1" applyFont="1" applyBorder="1"/>
    <xf numFmtId="0" fontId="0" fillId="0" borderId="0" xfId="0" applyFont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164" fontId="1" fillId="0" borderId="2" xfId="0" applyNumberFormat="1" applyFont="1" applyBorder="1"/>
    <xf numFmtId="0" fontId="1" fillId="0" borderId="1" xfId="0" applyFont="1" applyBorder="1" applyAlignment="1">
      <alignment horizontal="left" wrapText="1"/>
    </xf>
    <xf numFmtId="0" fontId="4" fillId="4" borderId="12" xfId="0" applyFont="1" applyFill="1" applyBorder="1" applyAlignment="1"/>
    <xf numFmtId="0" fontId="4" fillId="4" borderId="13" xfId="0" applyFont="1" applyFill="1" applyBorder="1" applyAlignment="1"/>
    <xf numFmtId="0" fontId="6" fillId="4" borderId="13" xfId="0" applyFont="1" applyFill="1" applyBorder="1" applyAlignment="1">
      <alignment horizontal="center"/>
    </xf>
    <xf numFmtId="0" fontId="6" fillId="4" borderId="13" xfId="0" applyFont="1" applyFill="1" applyBorder="1" applyAlignment="1"/>
    <xf numFmtId="0" fontId="3" fillId="4" borderId="13" xfId="0" applyFont="1" applyFill="1" applyBorder="1" applyAlignment="1">
      <alignment horizontal="center"/>
    </xf>
    <xf numFmtId="0" fontId="2" fillId="4" borderId="13" xfId="0" applyFont="1" applyFill="1" applyBorder="1" applyAlignme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right"/>
    </xf>
    <xf numFmtId="0" fontId="1" fillId="0" borderId="16" xfId="0" applyFont="1" applyBorder="1"/>
    <xf numFmtId="0" fontId="1" fillId="0" borderId="17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49" fontId="12" fillId="0" borderId="32" xfId="3" applyNumberFormat="1" applyFont="1" applyFill="1" applyBorder="1" applyAlignment="1">
      <alignment vertical="center"/>
    </xf>
    <xf numFmtId="165" fontId="12" fillId="0" borderId="16" xfId="4" applyFont="1" applyFill="1" applyBorder="1" applyAlignment="1">
      <alignment horizontal="center" wrapText="1"/>
    </xf>
    <xf numFmtId="49" fontId="12" fillId="0" borderId="34" xfId="3" applyNumberFormat="1" applyFont="1" applyFill="1" applyBorder="1" applyAlignment="1">
      <alignment vertical="center"/>
    </xf>
    <xf numFmtId="165" fontId="12" fillId="0" borderId="37" xfId="4" applyFont="1" applyFill="1" applyBorder="1" applyAlignment="1">
      <alignment horizontal="center" vertical="top" wrapText="1"/>
    </xf>
    <xf numFmtId="165" fontId="12" fillId="0" borderId="35" xfId="4" applyFont="1" applyFill="1" applyBorder="1" applyAlignment="1">
      <alignment horizontal="center" vertical="top" wrapText="1"/>
    </xf>
    <xf numFmtId="4" fontId="12" fillId="0" borderId="38" xfId="3" applyNumberFormat="1" applyFont="1" applyFill="1" applyBorder="1" applyAlignment="1">
      <alignment horizontal="center" vertical="center"/>
    </xf>
    <xf numFmtId="4" fontId="12" fillId="0" borderId="39" xfId="3" applyNumberFormat="1" applyFont="1" applyFill="1" applyBorder="1" applyAlignment="1">
      <alignment horizontal="center" vertical="center"/>
    </xf>
    <xf numFmtId="4" fontId="12" fillId="0" borderId="40" xfId="3" applyNumberFormat="1" applyFont="1" applyFill="1" applyBorder="1" applyAlignment="1">
      <alignment horizontal="center" vertical="center"/>
    </xf>
    <xf numFmtId="49" fontId="12" fillId="0" borderId="41" xfId="3" applyNumberFormat="1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 wrapText="1"/>
    </xf>
    <xf numFmtId="165" fontId="12" fillId="0" borderId="42" xfId="4" applyFont="1" applyFill="1" applyBorder="1" applyAlignment="1">
      <alignment horizontal="center" vertical="top" wrapText="1"/>
    </xf>
    <xf numFmtId="165" fontId="12" fillId="0" borderId="7" xfId="4" applyFont="1" applyFill="1" applyBorder="1" applyAlignment="1">
      <alignment horizontal="center" vertical="top" wrapText="1"/>
    </xf>
    <xf numFmtId="4" fontId="12" fillId="2" borderId="43" xfId="3" applyNumberFormat="1" applyFont="1" applyFill="1" applyBorder="1" applyAlignment="1">
      <alignment horizontal="center" vertical="center"/>
    </xf>
    <xf numFmtId="4" fontId="12" fillId="0" borderId="44" xfId="3" applyNumberFormat="1" applyFont="1" applyFill="1" applyBorder="1" applyAlignment="1">
      <alignment horizontal="center" vertical="center"/>
    </xf>
    <xf numFmtId="4" fontId="12" fillId="0" borderId="45" xfId="3" applyNumberFormat="1" applyFont="1" applyFill="1" applyBorder="1" applyAlignment="1">
      <alignment horizontal="center" vertical="center"/>
    </xf>
    <xf numFmtId="49" fontId="13" fillId="0" borderId="41" xfId="3" applyNumberFormat="1" applyFont="1" applyFill="1" applyBorder="1" applyAlignment="1">
      <alignment horizontal="center" vertical="center"/>
    </xf>
    <xf numFmtId="44" fontId="13" fillId="0" borderId="42" xfId="1" applyFont="1" applyFill="1" applyBorder="1" applyAlignment="1">
      <alignment vertical="center" wrapText="1"/>
    </xf>
    <xf numFmtId="10" fontId="13" fillId="0" borderId="7" xfId="2" applyNumberFormat="1" applyFont="1" applyFill="1" applyBorder="1" applyAlignment="1">
      <alignment horizontal="center" vertical="center" wrapText="1"/>
    </xf>
    <xf numFmtId="10" fontId="13" fillId="5" borderId="43" xfId="5" applyNumberFormat="1" applyFont="1" applyFill="1" applyBorder="1" applyAlignment="1">
      <alignment horizontal="center" vertical="center"/>
    </xf>
    <xf numFmtId="165" fontId="13" fillId="0" borderId="44" xfId="4" applyNumberFormat="1" applyFont="1" applyFill="1" applyBorder="1" applyAlignment="1">
      <alignment horizontal="right" vertical="center"/>
    </xf>
    <xf numFmtId="165" fontId="13" fillId="0" borderId="45" xfId="4" applyNumberFormat="1" applyFont="1" applyFill="1" applyBorder="1" applyAlignment="1">
      <alignment horizontal="right" vertical="center"/>
    </xf>
    <xf numFmtId="10" fontId="13" fillId="0" borderId="7" xfId="1" applyNumberFormat="1" applyFont="1" applyFill="1" applyBorder="1" applyAlignment="1">
      <alignment horizontal="center" vertical="center" wrapText="1"/>
    </xf>
    <xf numFmtId="165" fontId="13" fillId="0" borderId="16" xfId="3" applyNumberFormat="1" applyFont="1" applyFill="1" applyBorder="1" applyAlignment="1">
      <alignment vertical="center" wrapText="1"/>
    </xf>
    <xf numFmtId="10" fontId="13" fillId="0" borderId="3" xfId="3" applyNumberFormat="1" applyFont="1" applyFill="1" applyBorder="1" applyAlignment="1">
      <alignment horizontal="center" vertical="center" wrapText="1"/>
    </xf>
    <xf numFmtId="10" fontId="13" fillId="0" borderId="47" xfId="6" applyNumberFormat="1" applyFont="1" applyFill="1" applyBorder="1" applyAlignment="1">
      <alignment horizontal="center" vertical="center"/>
    </xf>
    <xf numFmtId="165" fontId="13" fillId="0" borderId="48" xfId="4" applyFont="1" applyFill="1" applyBorder="1" applyAlignment="1">
      <alignment vertical="center"/>
    </xf>
    <xf numFmtId="44" fontId="13" fillId="0" borderId="37" xfId="1" applyFont="1" applyFill="1" applyBorder="1" applyAlignment="1">
      <alignment vertical="center" wrapText="1"/>
    </xf>
    <xf numFmtId="10" fontId="13" fillId="0" borderId="35" xfId="1" applyNumberFormat="1" applyFont="1" applyFill="1" applyBorder="1" applyAlignment="1">
      <alignment horizontal="center" vertical="center" wrapText="1"/>
    </xf>
    <xf numFmtId="10" fontId="13" fillId="0" borderId="51" xfId="6" applyNumberFormat="1" applyFont="1" applyFill="1" applyBorder="1" applyAlignment="1">
      <alignment horizontal="center" vertical="center"/>
    </xf>
    <xf numFmtId="165" fontId="13" fillId="0" borderId="52" xfId="4" applyFont="1" applyFill="1" applyBorder="1" applyAlignment="1">
      <alignment horizontal="right" vertical="center"/>
    </xf>
    <xf numFmtId="0" fontId="15" fillId="6" borderId="0" xfId="0" applyFont="1" applyFill="1" applyAlignment="1">
      <alignment horizontal="right" vertical="top" wrapText="1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0" fontId="0" fillId="0" borderId="1" xfId="0" applyNumberForma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10" fontId="3" fillId="6" borderId="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Border="1"/>
    <xf numFmtId="164" fontId="3" fillId="4" borderId="15" xfId="0" applyNumberFormat="1" applyFont="1" applyFill="1" applyBorder="1" applyAlignment="1"/>
    <xf numFmtId="164" fontId="4" fillId="0" borderId="11" xfId="0" applyNumberFormat="1" applyFont="1" applyBorder="1" applyAlignment="1"/>
    <xf numFmtId="0" fontId="16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6" borderId="16" xfId="0" applyFont="1" applyFill="1" applyBorder="1" applyAlignment="1">
      <alignment horizontal="center" vertical="center" wrapText="1"/>
    </xf>
    <xf numFmtId="44" fontId="13" fillId="0" borderId="49" xfId="1" applyFont="1" applyFill="1" applyBorder="1" applyAlignment="1">
      <alignment horizontal="center" vertical="center"/>
    </xf>
    <xf numFmtId="44" fontId="13" fillId="0" borderId="53" xfId="1" applyFont="1" applyFill="1" applyBorder="1" applyAlignment="1">
      <alignment horizontal="center" vertical="center"/>
    </xf>
    <xf numFmtId="49" fontId="13" fillId="0" borderId="50" xfId="3" applyNumberFormat="1" applyFont="1" applyFill="1" applyBorder="1" applyAlignment="1">
      <alignment horizontal="left" vertical="center"/>
    </xf>
    <xf numFmtId="49" fontId="13" fillId="0" borderId="25" xfId="3" applyNumberFormat="1" applyFont="1" applyFill="1" applyBorder="1" applyAlignment="1">
      <alignment horizontal="left" vertical="center"/>
    </xf>
    <xf numFmtId="49" fontId="13" fillId="0" borderId="36" xfId="3" applyNumberFormat="1" applyFont="1" applyFill="1" applyBorder="1" applyAlignment="1">
      <alignment horizontal="left" vertical="center"/>
    </xf>
    <xf numFmtId="0" fontId="10" fillId="0" borderId="25" xfId="0" applyFont="1" applyBorder="1" applyAlignment="1">
      <alignment horizontal="center"/>
    </xf>
    <xf numFmtId="49" fontId="12" fillId="0" borderId="26" xfId="3" applyNumberFormat="1" applyFont="1" applyFill="1" applyBorder="1" applyAlignment="1">
      <alignment horizontal="center" vertical="center"/>
    </xf>
    <xf numFmtId="49" fontId="12" fillId="0" borderId="32" xfId="3" applyNumberFormat="1" applyFont="1" applyFill="1" applyBorder="1" applyAlignment="1">
      <alignment horizontal="center" vertical="center"/>
    </xf>
    <xf numFmtId="0" fontId="12" fillId="0" borderId="27" xfId="3" applyFont="1" applyFill="1" applyBorder="1" applyAlignment="1">
      <alignment horizontal="center" vertical="center" wrapText="1"/>
    </xf>
    <xf numFmtId="0" fontId="12" fillId="0" borderId="28" xfId="3" applyFont="1" applyFill="1" applyBorder="1" applyAlignment="1">
      <alignment horizontal="center" vertical="center" wrapText="1"/>
    </xf>
    <xf numFmtId="0" fontId="12" fillId="0" borderId="29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 wrapText="1"/>
    </xf>
    <xf numFmtId="4" fontId="12" fillId="5" borderId="27" xfId="3" applyNumberFormat="1" applyFont="1" applyFill="1" applyBorder="1" applyAlignment="1">
      <alignment horizontal="center" vertical="center"/>
    </xf>
    <xf numFmtId="4" fontId="12" fillId="5" borderId="28" xfId="3" applyNumberFormat="1" applyFont="1" applyFill="1" applyBorder="1" applyAlignment="1">
      <alignment horizontal="center" vertical="center"/>
    </xf>
    <xf numFmtId="4" fontId="12" fillId="5" borderId="30" xfId="3" applyNumberFormat="1" applyFont="1" applyFill="1" applyBorder="1" applyAlignment="1">
      <alignment horizontal="center" vertical="center"/>
    </xf>
    <xf numFmtId="4" fontId="12" fillId="5" borderId="31" xfId="3" applyNumberFormat="1" applyFont="1" applyFill="1" applyBorder="1" applyAlignment="1">
      <alignment horizontal="center" vertical="center"/>
    </xf>
    <xf numFmtId="4" fontId="12" fillId="0" borderId="27" xfId="3" applyNumberFormat="1" applyFont="1" applyFill="1" applyBorder="1" applyAlignment="1">
      <alignment horizontal="center" vertical="center"/>
    </xf>
    <xf numFmtId="4" fontId="12" fillId="0" borderId="28" xfId="3" applyNumberFormat="1" applyFont="1" applyFill="1" applyBorder="1" applyAlignment="1">
      <alignment horizontal="center" vertical="center"/>
    </xf>
    <xf numFmtId="4" fontId="12" fillId="0" borderId="30" xfId="3" applyNumberFormat="1" applyFont="1" applyFill="1" applyBorder="1" applyAlignment="1">
      <alignment horizontal="center" vertical="center"/>
    </xf>
    <xf numFmtId="4" fontId="12" fillId="0" borderId="31" xfId="3" applyNumberFormat="1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0" fontId="12" fillId="0" borderId="35" xfId="3" applyFont="1" applyFill="1" applyBorder="1" applyAlignment="1">
      <alignment horizontal="center" vertical="center" wrapText="1"/>
    </xf>
    <xf numFmtId="0" fontId="12" fillId="0" borderId="36" xfId="3" applyFont="1" applyFill="1" applyBorder="1" applyAlignment="1">
      <alignment horizontal="center" vertical="center" wrapText="1"/>
    </xf>
    <xf numFmtId="49" fontId="12" fillId="0" borderId="12" xfId="3" applyNumberFormat="1" applyFont="1" applyFill="1" applyBorder="1" applyAlignment="1">
      <alignment horizontal="center" vertical="center"/>
    </xf>
    <xf numFmtId="49" fontId="12" fillId="0" borderId="14" xfId="3" applyNumberFormat="1" applyFont="1" applyFill="1" applyBorder="1" applyAlignment="1">
      <alignment horizontal="center" vertical="center"/>
    </xf>
    <xf numFmtId="49" fontId="12" fillId="0" borderId="33" xfId="3" applyNumberFormat="1" applyFont="1" applyFill="1" applyBorder="1" applyAlignment="1">
      <alignment horizontal="center" vertical="center"/>
    </xf>
    <xf numFmtId="49" fontId="13" fillId="0" borderId="46" xfId="3" applyNumberFormat="1" applyFont="1" applyFill="1" applyBorder="1" applyAlignment="1">
      <alignment vertical="center"/>
    </xf>
    <xf numFmtId="49" fontId="13" fillId="0" borderId="4" xfId="3" applyNumberFormat="1" applyFont="1" applyFill="1" applyBorder="1" applyAlignment="1">
      <alignment vertical="center"/>
    </xf>
    <xf numFmtId="49" fontId="13" fillId="0" borderId="5" xfId="3" applyNumberFormat="1" applyFont="1" applyFill="1" applyBorder="1" applyAlignment="1">
      <alignment vertical="center"/>
    </xf>
    <xf numFmtId="40" fontId="13" fillId="0" borderId="7" xfId="3" applyNumberFormat="1" applyFont="1" applyFill="1" applyBorder="1" applyAlignment="1">
      <alignment horizontal="left" vertical="center" wrapText="1"/>
    </xf>
    <xf numFmtId="0" fontId="13" fillId="0" borderId="8" xfId="3" applyFont="1" applyFill="1" applyBorder="1" applyAlignment="1">
      <alignment horizontal="left" vertical="center" wrapText="1"/>
    </xf>
    <xf numFmtId="40" fontId="13" fillId="0" borderId="8" xfId="3" applyNumberFormat="1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10" fontId="9" fillId="0" borderId="1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10" fontId="8" fillId="0" borderId="6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10" fontId="9" fillId="0" borderId="2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0" fontId="9" fillId="0" borderId="9" xfId="0" applyNumberFormat="1" applyFont="1" applyBorder="1" applyAlignment="1">
      <alignment horizontal="left" vertical="center"/>
    </xf>
    <xf numFmtId="10" fontId="9" fillId="0" borderId="10" xfId="0" applyNumberFormat="1" applyFont="1" applyBorder="1" applyAlignment="1">
      <alignment horizontal="left" vertical="center"/>
    </xf>
    <xf numFmtId="10" fontId="9" fillId="0" borderId="11" xfId="0" applyNumberFormat="1" applyFont="1" applyBorder="1" applyAlignment="1">
      <alignment horizontal="left" vertical="center"/>
    </xf>
    <xf numFmtId="0" fontId="9" fillId="0" borderId="24" xfId="0" applyFont="1" applyBorder="1" applyAlignment="1">
      <alignment horizontal="left" vertical="top"/>
    </xf>
    <xf numFmtId="0" fontId="9" fillId="0" borderId="0" xfId="0" applyFont="1" applyAlignment="1">
      <alignment horizontal="left" wrapText="1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</cellXfs>
  <cellStyles count="7">
    <cellStyle name="Moeda" xfId="1" builtinId="4"/>
    <cellStyle name="Normal" xfId="0" builtinId="0"/>
    <cellStyle name="Normal_PL. TRABALHO NOVA SAPEZAL-BR 364-2004 - (PREF.)" xfId="3"/>
    <cellStyle name="Porcentagem" xfId="2" builtinId="5"/>
    <cellStyle name="Porcentagem 2" xfId="5"/>
    <cellStyle name="Separador de milhares_PL. TRABALHO NOVA SAPEZAL-BR 364-2004 - (PREF.)" xfId="4"/>
    <cellStyle name="Separador de milhares_Proposta-Prodeagro" xfId="6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158757</xdr:colOff>
      <xdr:row>42</xdr:row>
      <xdr:rowOff>158754</xdr:rowOff>
    </xdr:from>
    <xdr:to>
      <xdr:col>8</xdr:col>
      <xdr:colOff>1079504</xdr:colOff>
      <xdr:row>52</xdr:row>
      <xdr:rowOff>188002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0574007" y="16746879"/>
          <a:ext cx="1934248" cy="3809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508002</xdr:colOff>
      <xdr:row>12</xdr:row>
      <xdr:rowOff>174623</xdr:rowOff>
    </xdr:from>
    <xdr:to>
      <xdr:col>5</xdr:col>
      <xdr:colOff>1111254</xdr:colOff>
      <xdr:row>20</xdr:row>
      <xdr:rowOff>140371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843129" y="1856121"/>
          <a:ext cx="1489748" cy="38417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53625</xdr:colOff>
      <xdr:row>20</xdr:row>
      <xdr:rowOff>50799</xdr:rowOff>
    </xdr:from>
    <xdr:ext cx="4175475" cy="6254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/>
            <xdr:cNvSpPr txBox="1"/>
          </xdr:nvSpPr>
          <xdr:spPr>
            <a:xfrm>
              <a:off x="1272825" y="4298949"/>
              <a:ext cx="4175475" cy="625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t-BR" sz="2000" i="0">
                  <a:latin typeface="Times New Roman" pitchFamily="18" charset="0"/>
                  <a:cs typeface="Times New Roman" pitchFamily="18" charset="0"/>
                </a:rPr>
                <a:t>BDI</a:t>
              </a:r>
              <a:r>
                <a:rPr lang="pt-BR" sz="2000" i="0" baseline="0">
                  <a:latin typeface="Times New Roman" pitchFamily="18" charset="0"/>
                  <a:cs typeface="Times New Roman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pt-BR" sz="2000" i="1">
                      <a:latin typeface="Cambria Math"/>
                    </a:rPr>
                    <m:t>=</m:t>
                  </m:r>
                  <m:f>
                    <m:fPr>
                      <m:ctrlPr>
                        <a:rPr lang="pt-BR" sz="2000" i="1">
                          <a:latin typeface="Cambria Math"/>
                        </a:rPr>
                      </m:ctrlPr>
                    </m:fPr>
                    <m:num>
                      <m:d>
                        <m:dPr>
                          <m:ctrlPr>
                            <a:rPr lang="pt-BR" sz="2000" b="0" i="1">
                              <a:latin typeface="Cambria Math"/>
                            </a:rPr>
                          </m:ctrlPr>
                        </m:dPr>
                        <m:e>
                          <m:r>
                            <a:rPr lang="pt-BR" sz="2000" b="0" i="1">
                              <a:latin typeface="Cambria Math"/>
                            </a:rPr>
                            <m:t>1+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𝐴𝐶</m:t>
                          </m:r>
                          <m:r>
                            <a:rPr lang="pt-BR" sz="2000" b="0" i="1">
                              <a:latin typeface="Cambria Math"/>
                            </a:rPr>
                            <m:t>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𝑆</m:t>
                          </m:r>
                          <m:r>
                            <a:rPr lang="pt-BR" sz="2000" b="0" i="1">
                              <a:latin typeface="Cambria Math"/>
                            </a:rPr>
                            <m:t>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𝑅</m:t>
                          </m:r>
                          <m:r>
                            <a:rPr lang="pt-BR" sz="2000" b="0" i="1">
                              <a:latin typeface="Cambria Math"/>
                            </a:rPr>
                            <m:t>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𝐺</m:t>
                          </m:r>
                        </m:e>
                      </m:d>
                      <m:r>
                        <a:rPr lang="pt-BR" sz="2000" b="0" i="1">
                          <a:latin typeface="Cambria Math"/>
                        </a:rPr>
                        <m:t>∗ </m:t>
                      </m:r>
                      <m:d>
                        <m:dPr>
                          <m:ctrlPr>
                            <a:rPr lang="pt-BR" sz="2000" i="1">
                              <a:latin typeface="Cambria Math"/>
                            </a:rPr>
                          </m:ctrlPr>
                        </m:dPr>
                        <m:e>
                          <m:r>
                            <a:rPr lang="pt-BR" sz="2000" b="0" i="1">
                              <a:latin typeface="Cambria Math"/>
                            </a:rPr>
                            <m:t>1+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𝐷𝐹</m:t>
                          </m:r>
                        </m:e>
                      </m:d>
                      <m:r>
                        <a:rPr lang="pt-BR" sz="2000" b="0" i="1">
                          <a:latin typeface="Cambria Math"/>
                        </a:rPr>
                        <m:t> ∗(1+</m:t>
                      </m:r>
                      <m:r>
                        <a:rPr lang="pt-BR" sz="2000" b="0" i="1">
                          <a:latin typeface="Cambria Math"/>
                        </a:rPr>
                        <m:t>𝐿</m:t>
                      </m:r>
                      <m:r>
                        <a:rPr lang="pt-BR" sz="2000" b="0" i="1">
                          <a:latin typeface="Cambria Math"/>
                        </a:rPr>
                        <m:t>)</m:t>
                      </m:r>
                    </m:num>
                    <m:den>
                      <m:r>
                        <a:rPr lang="pt-BR" sz="2000" b="0" i="1">
                          <a:latin typeface="Cambria Math"/>
                        </a:rPr>
                        <m:t>(1 −</m:t>
                      </m:r>
                      <m:r>
                        <a:rPr lang="pt-BR" sz="2000" b="0" i="1">
                          <a:latin typeface="Cambria Math"/>
                        </a:rPr>
                        <m:t>𝐼</m:t>
                      </m:r>
                      <m:r>
                        <a:rPr lang="pt-BR" sz="2000" b="0" i="1">
                          <a:latin typeface="Cambria Math"/>
                        </a:rPr>
                        <m:t>)</m:t>
                      </m:r>
                    </m:den>
                  </m:f>
                  <m:r>
                    <a:rPr lang="pt-BR" sz="2000" b="0" i="1">
                      <a:latin typeface="Cambria Math"/>
                    </a:rPr>
                    <m:t>−1</m:t>
                  </m:r>
                </m:oMath>
              </a14:m>
              <a:endParaRPr lang="pt-BR" sz="2000">
                <a:latin typeface="Times New Roman" pitchFamily="18" charset="0"/>
                <a:cs typeface="Times New Roman" pitchFamily="18" charset="0"/>
              </a:endParaRPr>
            </a:p>
          </xdr:txBody>
        </xdr:sp>
      </mc:Choice>
      <mc:Fallback xmlns="">
        <xdr:sp macro="" textlink="">
          <xdr:nvSpPr>
            <xdr:cNvPr id="3" name="CaixaDeTexto 2"/>
            <xdr:cNvSpPr txBox="1"/>
          </xdr:nvSpPr>
          <xdr:spPr>
            <a:xfrm>
              <a:off x="1272825" y="4298949"/>
              <a:ext cx="4175475" cy="625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t-BR" sz="2000" i="0">
                  <a:latin typeface="Times New Roman" pitchFamily="18" charset="0"/>
                  <a:cs typeface="Times New Roman" pitchFamily="18" charset="0"/>
                </a:rPr>
                <a:t>BDI</a:t>
              </a:r>
              <a:r>
                <a:rPr lang="pt-BR" sz="2000" i="0" baseline="0">
                  <a:latin typeface="Times New Roman" pitchFamily="18" charset="0"/>
                  <a:cs typeface="Times New Roman" pitchFamily="18" charset="0"/>
                </a:rPr>
                <a:t> </a:t>
              </a:r>
              <a:r>
                <a:rPr lang="pt-BR" sz="2000" i="0">
                  <a:latin typeface="Cambria Math"/>
                </a:rPr>
                <a:t>=(</a:t>
              </a:r>
              <a:r>
                <a:rPr lang="pt-BR" sz="2000" b="0" i="0">
                  <a:latin typeface="Cambria Math"/>
                </a:rPr>
                <a:t>(1+𝐴𝐶+𝑆+𝑅+𝐺)∗ (1+𝐷𝐹)  ∗(1+𝐿))/((1 −𝐼))−1</a:t>
              </a:r>
              <a:endParaRPr lang="pt-BR" sz="2000">
                <a:latin typeface="Times New Roman" pitchFamily="18" charset="0"/>
                <a:cs typeface="Times New Roman" pitchFamily="18" charset="0"/>
              </a:endParaRPr>
            </a:p>
          </xdr:txBody>
        </xdr:sp>
      </mc:Fallback>
    </mc:AlternateContent>
    <xdr:clientData/>
  </xdr:oneCellAnchor>
  <xdr:twoCellAnchor editAs="oneCell">
    <xdr:from>
      <xdr:col>3</xdr:col>
      <xdr:colOff>571501</xdr:colOff>
      <xdr:row>30</xdr:row>
      <xdr:rowOff>79377</xdr:rowOff>
    </xdr:from>
    <xdr:to>
      <xdr:col>8</xdr:col>
      <xdr:colOff>658131</xdr:colOff>
      <xdr:row>38</xdr:row>
      <xdr:rowOff>45125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783129" y="6995999"/>
          <a:ext cx="1727873" cy="3102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topLeftCell="D37" zoomScale="60" zoomScaleNormal="100" workbookViewId="0">
      <selection activeCell="O56" sqref="O56"/>
    </sheetView>
  </sheetViews>
  <sheetFormatPr defaultRowHeight="15" x14ac:dyDescent="0.25"/>
  <cols>
    <col min="1" max="1" width="15" customWidth="1"/>
    <col min="2" max="2" width="14.42578125" customWidth="1"/>
    <col min="3" max="3" width="15.5703125" customWidth="1"/>
    <col min="4" max="4" width="65" customWidth="1"/>
    <col min="5" max="5" width="16.5703125" customWidth="1"/>
    <col min="6" max="6" width="15.5703125" customWidth="1"/>
    <col min="7" max="7" width="23.140625" customWidth="1"/>
    <col min="8" max="8" width="20.140625" customWidth="1"/>
    <col min="9" max="9" width="20.5703125" customWidth="1"/>
  </cols>
  <sheetData>
    <row r="1" spans="1:9" ht="15.75" x14ac:dyDescent="0.25">
      <c r="A1" s="60" t="s">
        <v>150</v>
      </c>
      <c r="B1" s="73" t="s">
        <v>106</v>
      </c>
      <c r="C1" s="73"/>
      <c r="D1" s="73"/>
      <c r="E1" s="73"/>
      <c r="F1" s="73"/>
      <c r="G1" s="73"/>
      <c r="H1" s="73"/>
      <c r="I1" s="73"/>
    </row>
    <row r="2" spans="1:9" x14ac:dyDescent="0.25">
      <c r="A2" s="61" t="s">
        <v>151</v>
      </c>
      <c r="B2" s="74" t="s">
        <v>107</v>
      </c>
      <c r="C2" s="75"/>
      <c r="D2" s="76"/>
      <c r="E2" s="77" t="s">
        <v>152</v>
      </c>
      <c r="F2" s="77"/>
      <c r="G2" s="77" t="s">
        <v>153</v>
      </c>
      <c r="H2" s="77"/>
      <c r="I2" s="77" t="s">
        <v>68</v>
      </c>
    </row>
    <row r="3" spans="1:9" x14ac:dyDescent="0.25">
      <c r="A3" s="61" t="s">
        <v>154</v>
      </c>
      <c r="B3" s="79" t="s">
        <v>155</v>
      </c>
      <c r="C3" s="79"/>
      <c r="D3" s="79"/>
      <c r="E3" s="77"/>
      <c r="F3" s="77"/>
      <c r="G3" s="77"/>
      <c r="H3" s="77"/>
      <c r="I3" s="77"/>
    </row>
    <row r="4" spans="1:9" x14ac:dyDescent="0.25">
      <c r="A4" s="62" t="s">
        <v>156</v>
      </c>
      <c r="B4" s="80" t="s">
        <v>108</v>
      </c>
      <c r="C4" s="80"/>
      <c r="D4" s="80"/>
      <c r="E4" s="78"/>
      <c r="F4" s="78"/>
      <c r="G4" s="77"/>
      <c r="H4" s="77"/>
      <c r="I4" s="63">
        <v>0.27729999999999999</v>
      </c>
    </row>
    <row r="5" spans="1:9" ht="21" x14ac:dyDescent="0.25">
      <c r="A5" s="69" t="s">
        <v>157</v>
      </c>
      <c r="B5" s="69"/>
      <c r="C5" s="69"/>
      <c r="D5" s="69"/>
      <c r="E5" s="69"/>
      <c r="F5" s="69"/>
      <c r="G5" s="69"/>
      <c r="H5" s="69"/>
      <c r="I5" s="69"/>
    </row>
    <row r="6" spans="1:9" ht="31.5" x14ac:dyDescent="0.25">
      <c r="A6" s="70" t="s">
        <v>158</v>
      </c>
      <c r="B6" s="70" t="s">
        <v>0</v>
      </c>
      <c r="C6" s="70" t="s">
        <v>159</v>
      </c>
      <c r="D6" s="70" t="s">
        <v>160</v>
      </c>
      <c r="E6" s="70" t="s">
        <v>161</v>
      </c>
      <c r="F6" s="70" t="s">
        <v>162</v>
      </c>
      <c r="G6" s="70" t="s">
        <v>163</v>
      </c>
      <c r="H6" s="64" t="s">
        <v>164</v>
      </c>
      <c r="I6" s="70" t="s">
        <v>165</v>
      </c>
    </row>
    <row r="7" spans="1:9" ht="16.5" thickBot="1" x14ac:dyDescent="0.3">
      <c r="A7" s="70"/>
      <c r="B7" s="70"/>
      <c r="C7" s="70"/>
      <c r="D7" s="70"/>
      <c r="E7" s="70"/>
      <c r="F7" s="70"/>
      <c r="G7" s="70"/>
      <c r="H7" s="65">
        <v>0.27729999999999999</v>
      </c>
      <c r="I7" s="81"/>
    </row>
    <row r="8" spans="1:9" ht="18.75" thickBot="1" x14ac:dyDescent="0.3">
      <c r="A8" s="12"/>
      <c r="B8" s="13"/>
      <c r="C8" s="14" t="s">
        <v>70</v>
      </c>
      <c r="D8" s="15" t="s">
        <v>71</v>
      </c>
      <c r="E8" s="13"/>
      <c r="F8" s="13"/>
      <c r="G8" s="13"/>
      <c r="H8" s="13"/>
      <c r="I8" s="67">
        <f>SUM(I9:I11)</f>
        <v>7027.6</v>
      </c>
    </row>
    <row r="9" spans="1:9" ht="15.75" x14ac:dyDescent="0.25">
      <c r="A9" s="1" t="s">
        <v>18</v>
      </c>
      <c r="B9" s="7" t="s">
        <v>82</v>
      </c>
      <c r="C9" s="1" t="s">
        <v>166</v>
      </c>
      <c r="D9" s="2" t="s">
        <v>86</v>
      </c>
      <c r="E9" s="1" t="s">
        <v>87</v>
      </c>
      <c r="F9" s="4">
        <v>1</v>
      </c>
      <c r="G9" s="3">
        <v>316.88</v>
      </c>
      <c r="H9" s="3">
        <f>G9+(G9*H7)</f>
        <v>404.75082399999997</v>
      </c>
      <c r="I9" s="10">
        <f>TRUNC(F9*H9,2)</f>
        <v>404.75</v>
      </c>
    </row>
    <row r="10" spans="1:9" ht="30.75" customHeight="1" x14ac:dyDescent="0.25">
      <c r="A10" s="1" t="s">
        <v>19</v>
      </c>
      <c r="B10" s="7">
        <v>93358</v>
      </c>
      <c r="C10" s="1" t="s">
        <v>166</v>
      </c>
      <c r="D10" s="2" t="s">
        <v>3</v>
      </c>
      <c r="E10" s="1" t="s">
        <v>2</v>
      </c>
      <c r="F10" s="4">
        <f>Plan2!B15</f>
        <v>57.6</v>
      </c>
      <c r="G10" s="3">
        <v>56.13</v>
      </c>
      <c r="H10" s="3">
        <f>G10+(G10*H7)</f>
        <v>71.694849000000005</v>
      </c>
      <c r="I10" s="3">
        <f>TRUNC(F10*H10,2)</f>
        <v>4129.62</v>
      </c>
    </row>
    <row r="11" spans="1:9" ht="31.5" thickBot="1" x14ac:dyDescent="0.3">
      <c r="A11" s="1" t="s">
        <v>167</v>
      </c>
      <c r="B11" s="7">
        <v>96995</v>
      </c>
      <c r="C11" s="1" t="s">
        <v>166</v>
      </c>
      <c r="D11" s="2" t="s">
        <v>4</v>
      </c>
      <c r="E11" s="1" t="s">
        <v>2</v>
      </c>
      <c r="F11" s="4">
        <f>Plan2!B19</f>
        <v>57.36</v>
      </c>
      <c r="G11" s="3">
        <v>34.03</v>
      </c>
      <c r="H11" s="3">
        <f>G11+(G11*H7)</f>
        <v>43.466519000000005</v>
      </c>
      <c r="I11" s="66">
        <f t="shared" ref="I11" si="0">TRUNC(F11*H11,2)</f>
        <v>2493.23</v>
      </c>
    </row>
    <row r="12" spans="1:9" ht="18.75" thickBot="1" x14ac:dyDescent="0.3">
      <c r="A12" s="12"/>
      <c r="B12" s="15"/>
      <c r="C12" s="16" t="s">
        <v>72</v>
      </c>
      <c r="D12" s="15" t="s">
        <v>73</v>
      </c>
      <c r="E12" s="17"/>
      <c r="F12" s="17"/>
      <c r="G12" s="17"/>
      <c r="H12" s="17"/>
      <c r="I12" s="67">
        <f>SUM(I13:I37)</f>
        <v>14464.84</v>
      </c>
    </row>
    <row r="13" spans="1:9" ht="45.75" x14ac:dyDescent="0.25">
      <c r="A13" s="1" t="s">
        <v>109</v>
      </c>
      <c r="B13" s="7">
        <v>91834</v>
      </c>
      <c r="C13" s="1" t="s">
        <v>166</v>
      </c>
      <c r="D13" s="2" t="s">
        <v>74</v>
      </c>
      <c r="E13" s="1" t="s">
        <v>1</v>
      </c>
      <c r="F13" s="4">
        <v>50.4</v>
      </c>
      <c r="G13" s="3">
        <v>5.54</v>
      </c>
      <c r="H13" s="3">
        <f>G13+(G13*H7)</f>
        <v>7.0762419999999997</v>
      </c>
      <c r="I13" s="10">
        <f>TRUNC(F13*H13,2)</f>
        <v>356.64</v>
      </c>
    </row>
    <row r="14" spans="1:9" ht="45.75" x14ac:dyDescent="0.25">
      <c r="A14" s="1" t="s">
        <v>110</v>
      </c>
      <c r="B14" s="7">
        <v>91836</v>
      </c>
      <c r="C14" s="1" t="s">
        <v>166</v>
      </c>
      <c r="D14" s="2" t="s">
        <v>78</v>
      </c>
      <c r="E14" s="1" t="s">
        <v>1</v>
      </c>
      <c r="F14" s="4">
        <v>139.19999999999999</v>
      </c>
      <c r="G14" s="3">
        <v>7.08</v>
      </c>
      <c r="H14" s="3">
        <f>G14+(G14*H7)</f>
        <v>9.0432839999999999</v>
      </c>
      <c r="I14" s="3">
        <f t="shared" ref="I14:I37" si="1">TRUNC(F14*H14,2)</f>
        <v>1258.82</v>
      </c>
    </row>
    <row r="15" spans="1:9" ht="45.75" x14ac:dyDescent="0.25">
      <c r="A15" s="1" t="s">
        <v>111</v>
      </c>
      <c r="B15" s="7">
        <v>91854</v>
      </c>
      <c r="C15" s="1" t="s">
        <v>166</v>
      </c>
      <c r="D15" s="2" t="s">
        <v>79</v>
      </c>
      <c r="E15" s="1" t="s">
        <v>1</v>
      </c>
      <c r="F15" s="4">
        <v>14.4</v>
      </c>
      <c r="G15" s="3">
        <v>5.77</v>
      </c>
      <c r="H15" s="3">
        <f>G15+(G15*H7)</f>
        <v>7.3700209999999995</v>
      </c>
      <c r="I15" s="3">
        <f t="shared" si="1"/>
        <v>106.12</v>
      </c>
    </row>
    <row r="16" spans="1:9" ht="45.75" x14ac:dyDescent="0.25">
      <c r="A16" s="1" t="s">
        <v>112</v>
      </c>
      <c r="B16" s="7">
        <v>91856</v>
      </c>
      <c r="C16" s="1" t="s">
        <v>166</v>
      </c>
      <c r="D16" s="2" t="s">
        <v>80</v>
      </c>
      <c r="E16" s="1" t="s">
        <v>1</v>
      </c>
      <c r="F16" s="4">
        <v>14.4</v>
      </c>
      <c r="G16" s="3">
        <v>7.25</v>
      </c>
      <c r="H16" s="3">
        <f>G16+(G16*H7)</f>
        <v>9.2604249999999997</v>
      </c>
      <c r="I16" s="3">
        <f t="shared" si="1"/>
        <v>133.35</v>
      </c>
    </row>
    <row r="17" spans="1:9" ht="30.75" x14ac:dyDescent="0.25">
      <c r="A17" s="1" t="s">
        <v>113</v>
      </c>
      <c r="B17" s="7">
        <v>93008</v>
      </c>
      <c r="C17" s="1" t="s">
        <v>166</v>
      </c>
      <c r="D17" s="2" t="s">
        <v>75</v>
      </c>
      <c r="E17" s="1" t="s">
        <v>1</v>
      </c>
      <c r="F17" s="4">
        <v>148.80000000000001</v>
      </c>
      <c r="G17" s="3">
        <v>9.06</v>
      </c>
      <c r="H17" s="3">
        <f>G17+(G17*H7)</f>
        <v>11.572338</v>
      </c>
      <c r="I17" s="3">
        <f t="shared" si="1"/>
        <v>1721.96</v>
      </c>
    </row>
    <row r="18" spans="1:9" ht="30.75" x14ac:dyDescent="0.25">
      <c r="A18" s="1" t="s">
        <v>114</v>
      </c>
      <c r="B18" s="7">
        <v>20111</v>
      </c>
      <c r="C18" s="1" t="s">
        <v>166</v>
      </c>
      <c r="D18" s="2" t="s">
        <v>83</v>
      </c>
      <c r="E18" s="1" t="s">
        <v>10</v>
      </c>
      <c r="F18" s="4">
        <v>4</v>
      </c>
      <c r="G18" s="3">
        <v>10</v>
      </c>
      <c r="H18" s="3">
        <f>G18+(G18*H7)</f>
        <v>12.773</v>
      </c>
      <c r="I18" s="3">
        <f t="shared" si="1"/>
        <v>51.09</v>
      </c>
    </row>
    <row r="19" spans="1:9" ht="45.75" x14ac:dyDescent="0.25">
      <c r="A19" s="1" t="s">
        <v>115</v>
      </c>
      <c r="B19" s="7">
        <v>91927</v>
      </c>
      <c r="C19" s="1" t="s">
        <v>166</v>
      </c>
      <c r="D19" s="2" t="s">
        <v>5</v>
      </c>
      <c r="E19" s="1" t="s">
        <v>1</v>
      </c>
      <c r="F19" s="4">
        <v>250</v>
      </c>
      <c r="G19" s="3">
        <v>3.13</v>
      </c>
      <c r="H19" s="3">
        <f>G19+(G19*H7)</f>
        <v>3.9979489999999998</v>
      </c>
      <c r="I19" s="3">
        <f t="shared" si="1"/>
        <v>999.48</v>
      </c>
    </row>
    <row r="20" spans="1:9" ht="45.75" x14ac:dyDescent="0.25">
      <c r="A20" s="1" t="s">
        <v>116</v>
      </c>
      <c r="B20" s="7">
        <v>91929</v>
      </c>
      <c r="C20" s="1" t="s">
        <v>166</v>
      </c>
      <c r="D20" s="2" t="s">
        <v>6</v>
      </c>
      <c r="E20" s="1" t="s">
        <v>1</v>
      </c>
      <c r="F20" s="4">
        <v>460</v>
      </c>
      <c r="G20" s="3">
        <v>4.38</v>
      </c>
      <c r="H20" s="3">
        <f>G20+(G20*H7)</f>
        <v>5.5945739999999997</v>
      </c>
      <c r="I20" s="3">
        <f t="shared" si="1"/>
        <v>2573.5</v>
      </c>
    </row>
    <row r="21" spans="1:9" ht="45.75" x14ac:dyDescent="0.25">
      <c r="A21" s="1" t="s">
        <v>117</v>
      </c>
      <c r="B21" s="7">
        <v>91931</v>
      </c>
      <c r="C21" s="1" t="s">
        <v>166</v>
      </c>
      <c r="D21" s="2" t="s">
        <v>7</v>
      </c>
      <c r="E21" s="1" t="s">
        <v>1</v>
      </c>
      <c r="F21" s="4">
        <v>200</v>
      </c>
      <c r="G21" s="3">
        <v>5.9</v>
      </c>
      <c r="H21" s="3">
        <f>G21+(G21*H7)</f>
        <v>7.5360700000000005</v>
      </c>
      <c r="I21" s="3">
        <f t="shared" si="1"/>
        <v>1507.21</v>
      </c>
    </row>
    <row r="22" spans="1:9" ht="45.75" x14ac:dyDescent="0.25">
      <c r="A22" s="1" t="s">
        <v>118</v>
      </c>
      <c r="B22" s="7">
        <v>92982</v>
      </c>
      <c r="C22" s="1" t="s">
        <v>166</v>
      </c>
      <c r="D22" s="2" t="s">
        <v>8</v>
      </c>
      <c r="E22" s="1" t="s">
        <v>1</v>
      </c>
      <c r="F22" s="4">
        <v>82</v>
      </c>
      <c r="G22" s="3">
        <v>9.34</v>
      </c>
      <c r="H22" s="3">
        <f>G22+(G22*H7)</f>
        <v>11.929981999999999</v>
      </c>
      <c r="I22" s="3">
        <f t="shared" si="1"/>
        <v>978.25</v>
      </c>
    </row>
    <row r="23" spans="1:9" ht="45.75" x14ac:dyDescent="0.25">
      <c r="A23" s="1" t="s">
        <v>119</v>
      </c>
      <c r="B23" s="7">
        <v>92984</v>
      </c>
      <c r="C23" s="1" t="s">
        <v>166</v>
      </c>
      <c r="D23" s="2" t="s">
        <v>9</v>
      </c>
      <c r="E23" s="1" t="s">
        <v>1</v>
      </c>
      <c r="F23" s="4">
        <v>36</v>
      </c>
      <c r="G23" s="3">
        <v>15.47</v>
      </c>
      <c r="H23" s="3">
        <f>G23+(G23*H7)</f>
        <v>19.759831000000002</v>
      </c>
      <c r="I23" s="3">
        <f t="shared" si="1"/>
        <v>711.35</v>
      </c>
    </row>
    <row r="24" spans="1:9" ht="45.75" x14ac:dyDescent="0.25">
      <c r="A24" s="1" t="s">
        <v>120</v>
      </c>
      <c r="B24" s="7">
        <v>93018</v>
      </c>
      <c r="C24" s="1" t="s">
        <v>166</v>
      </c>
      <c r="D24" s="2" t="s">
        <v>81</v>
      </c>
      <c r="E24" s="1" t="s">
        <v>10</v>
      </c>
      <c r="F24" s="4">
        <v>2</v>
      </c>
      <c r="G24" s="3">
        <v>14.78</v>
      </c>
      <c r="H24" s="3">
        <f>G24+(G24*H7)</f>
        <v>18.878494</v>
      </c>
      <c r="I24" s="3">
        <f t="shared" si="1"/>
        <v>37.75</v>
      </c>
    </row>
    <row r="25" spans="1:9" ht="30.75" x14ac:dyDescent="0.25">
      <c r="A25" s="1" t="s">
        <v>121</v>
      </c>
      <c r="B25" s="7">
        <v>83446</v>
      </c>
      <c r="C25" s="1" t="s">
        <v>166</v>
      </c>
      <c r="D25" s="2" t="s">
        <v>11</v>
      </c>
      <c r="E25" s="1" t="s">
        <v>10</v>
      </c>
      <c r="F25" s="4">
        <v>4</v>
      </c>
      <c r="G25" s="3">
        <v>143.12</v>
      </c>
      <c r="H25" s="3">
        <f>G25+(G25*H7)</f>
        <v>182.807176</v>
      </c>
      <c r="I25" s="3">
        <f t="shared" si="1"/>
        <v>731.22</v>
      </c>
    </row>
    <row r="26" spans="1:9" ht="45.75" x14ac:dyDescent="0.25">
      <c r="A26" s="1" t="s">
        <v>122</v>
      </c>
      <c r="B26" s="7">
        <v>91939</v>
      </c>
      <c r="C26" s="1" t="s">
        <v>166</v>
      </c>
      <c r="D26" s="2" t="s">
        <v>12</v>
      </c>
      <c r="E26" s="1" t="s">
        <v>13</v>
      </c>
      <c r="F26" s="4">
        <v>8</v>
      </c>
      <c r="G26" s="3">
        <v>18.72</v>
      </c>
      <c r="H26" s="3">
        <f>G26+(G26*H7)</f>
        <v>23.911055999999999</v>
      </c>
      <c r="I26" s="3">
        <f t="shared" si="1"/>
        <v>191.28</v>
      </c>
    </row>
    <row r="27" spans="1:9" ht="30.75" x14ac:dyDescent="0.25">
      <c r="A27" s="1" t="s">
        <v>123</v>
      </c>
      <c r="B27" s="7">
        <v>39810</v>
      </c>
      <c r="C27" s="1" t="s">
        <v>166</v>
      </c>
      <c r="D27" s="2" t="s">
        <v>96</v>
      </c>
      <c r="E27" s="1" t="s">
        <v>10</v>
      </c>
      <c r="F27" s="4">
        <v>6</v>
      </c>
      <c r="G27" s="3">
        <v>14.09</v>
      </c>
      <c r="H27" s="3">
        <f>G27+(G27*H7)</f>
        <v>17.997157000000001</v>
      </c>
      <c r="I27" s="3">
        <f t="shared" si="1"/>
        <v>107.98</v>
      </c>
    </row>
    <row r="28" spans="1:9" ht="45.75" x14ac:dyDescent="0.25">
      <c r="A28" s="1" t="s">
        <v>124</v>
      </c>
      <c r="B28" s="7">
        <v>91993</v>
      </c>
      <c r="C28" s="1" t="s">
        <v>166</v>
      </c>
      <c r="D28" s="2" t="s">
        <v>14</v>
      </c>
      <c r="E28" s="1" t="s">
        <v>10</v>
      </c>
      <c r="F28" s="4">
        <v>8</v>
      </c>
      <c r="G28" s="3">
        <v>27.68</v>
      </c>
      <c r="H28" s="3">
        <f>G28+(G28*H7)</f>
        <v>35.355663999999997</v>
      </c>
      <c r="I28" s="3">
        <f t="shared" si="1"/>
        <v>282.83999999999997</v>
      </c>
    </row>
    <row r="29" spans="1:9" ht="75.75" x14ac:dyDescent="0.25">
      <c r="A29" s="1" t="s">
        <v>125</v>
      </c>
      <c r="B29" s="7">
        <v>83463</v>
      </c>
      <c r="C29" s="1" t="s">
        <v>166</v>
      </c>
      <c r="D29" s="2" t="s">
        <v>15</v>
      </c>
      <c r="E29" s="1" t="s">
        <v>10</v>
      </c>
      <c r="F29" s="4">
        <v>2</v>
      </c>
      <c r="G29" s="3">
        <v>305.02999999999997</v>
      </c>
      <c r="H29" s="3">
        <f>G29+(G29*H7)</f>
        <v>389.61481899999995</v>
      </c>
      <c r="I29" s="3">
        <f t="shared" si="1"/>
        <v>779.22</v>
      </c>
    </row>
    <row r="30" spans="1:9" ht="30.75" x14ac:dyDescent="0.25">
      <c r="A30" s="1" t="s">
        <v>126</v>
      </c>
      <c r="B30" s="7">
        <v>93660</v>
      </c>
      <c r="C30" s="1" t="s">
        <v>166</v>
      </c>
      <c r="D30" s="2" t="s">
        <v>16</v>
      </c>
      <c r="E30" s="1" t="s">
        <v>10</v>
      </c>
      <c r="F30" s="4">
        <v>4</v>
      </c>
      <c r="G30" s="3">
        <v>39.57</v>
      </c>
      <c r="H30" s="3">
        <f>G30+(G30*H7)</f>
        <v>50.542760999999999</v>
      </c>
      <c r="I30" s="3">
        <f t="shared" si="1"/>
        <v>202.17</v>
      </c>
    </row>
    <row r="31" spans="1:9" ht="30.75" x14ac:dyDescent="0.25">
      <c r="A31" s="1" t="s">
        <v>127</v>
      </c>
      <c r="B31" s="7">
        <v>93661</v>
      </c>
      <c r="C31" s="1" t="s">
        <v>166</v>
      </c>
      <c r="D31" s="2" t="s">
        <v>17</v>
      </c>
      <c r="E31" s="1" t="s">
        <v>10</v>
      </c>
      <c r="F31" s="4">
        <v>4</v>
      </c>
      <c r="G31" s="3">
        <v>40.369999999999997</v>
      </c>
      <c r="H31" s="3">
        <f>G31+(G31*H7)</f>
        <v>51.564600999999996</v>
      </c>
      <c r="I31" s="3">
        <f t="shared" si="1"/>
        <v>206.25</v>
      </c>
    </row>
    <row r="32" spans="1:9" ht="30.75" x14ac:dyDescent="0.25">
      <c r="A32" s="1" t="s">
        <v>128</v>
      </c>
      <c r="B32" s="7">
        <v>93663</v>
      </c>
      <c r="C32" s="1" t="s">
        <v>166</v>
      </c>
      <c r="D32" s="2" t="s">
        <v>76</v>
      </c>
      <c r="E32" s="1" t="s">
        <v>10</v>
      </c>
      <c r="F32" s="4">
        <v>1</v>
      </c>
      <c r="G32" s="3">
        <v>41.9</v>
      </c>
      <c r="H32" s="3">
        <f>G32+(G32*H7)</f>
        <v>53.51887</v>
      </c>
      <c r="I32" s="3">
        <f t="shared" si="1"/>
        <v>53.51</v>
      </c>
    </row>
    <row r="33" spans="1:9" ht="30.75" x14ac:dyDescent="0.25">
      <c r="A33" s="1" t="s">
        <v>129</v>
      </c>
      <c r="B33" s="7">
        <v>93666</v>
      </c>
      <c r="C33" s="1" t="s">
        <v>166</v>
      </c>
      <c r="D33" s="2" t="s">
        <v>77</v>
      </c>
      <c r="E33" s="1" t="s">
        <v>10</v>
      </c>
      <c r="F33" s="4">
        <v>1</v>
      </c>
      <c r="G33" s="3">
        <v>49.94</v>
      </c>
      <c r="H33" s="3">
        <f>G33+(G33*H7)</f>
        <v>63.788361999999992</v>
      </c>
      <c r="I33" s="3">
        <f t="shared" si="1"/>
        <v>63.78</v>
      </c>
    </row>
    <row r="34" spans="1:9" ht="30.75" x14ac:dyDescent="0.25">
      <c r="A34" s="1" t="s">
        <v>130</v>
      </c>
      <c r="B34" s="7">
        <v>72271</v>
      </c>
      <c r="C34" s="1" t="s">
        <v>166</v>
      </c>
      <c r="D34" s="2" t="s">
        <v>84</v>
      </c>
      <c r="E34" s="1" t="s">
        <v>10</v>
      </c>
      <c r="F34" s="4">
        <v>6</v>
      </c>
      <c r="G34" s="3">
        <v>10.43</v>
      </c>
      <c r="H34" s="3">
        <f>G34+(G34*H7)</f>
        <v>13.322239</v>
      </c>
      <c r="I34" s="3">
        <f t="shared" si="1"/>
        <v>79.930000000000007</v>
      </c>
    </row>
    <row r="35" spans="1:9" ht="30.75" x14ac:dyDescent="0.25">
      <c r="A35" s="1" t="s">
        <v>131</v>
      </c>
      <c r="B35" s="7">
        <v>72272</v>
      </c>
      <c r="C35" s="1" t="s">
        <v>166</v>
      </c>
      <c r="D35" s="2" t="s">
        <v>85</v>
      </c>
      <c r="E35" s="1" t="s">
        <v>10</v>
      </c>
      <c r="F35" s="4">
        <v>4</v>
      </c>
      <c r="G35" s="3">
        <v>11.71</v>
      </c>
      <c r="H35" s="3">
        <f>G35+(G35*H7)</f>
        <v>14.957183000000001</v>
      </c>
      <c r="I35" s="3">
        <f t="shared" si="1"/>
        <v>59.82</v>
      </c>
    </row>
    <row r="36" spans="1:9" ht="30.75" x14ac:dyDescent="0.25">
      <c r="A36" s="1" t="s">
        <v>170</v>
      </c>
      <c r="B36" s="25" t="s">
        <v>168</v>
      </c>
      <c r="C36" s="1" t="s">
        <v>166</v>
      </c>
      <c r="D36" s="2" t="s">
        <v>172</v>
      </c>
      <c r="E36" s="1" t="s">
        <v>174</v>
      </c>
      <c r="F36" s="4">
        <v>4</v>
      </c>
      <c r="G36" s="3">
        <v>39.020000000000003</v>
      </c>
      <c r="H36" s="3">
        <f>G36+(G36*H7)</f>
        <v>49.840246000000008</v>
      </c>
      <c r="I36" s="3">
        <f t="shared" si="1"/>
        <v>199.36</v>
      </c>
    </row>
    <row r="37" spans="1:9" ht="46.5" thickBot="1" x14ac:dyDescent="0.3">
      <c r="A37" s="1" t="s">
        <v>171</v>
      </c>
      <c r="B37" s="25" t="s">
        <v>169</v>
      </c>
      <c r="C37" s="1" t="s">
        <v>166</v>
      </c>
      <c r="D37" s="2" t="s">
        <v>173</v>
      </c>
      <c r="E37" s="1" t="s">
        <v>174</v>
      </c>
      <c r="F37" s="4">
        <v>4</v>
      </c>
      <c r="G37" s="3">
        <v>209.81</v>
      </c>
      <c r="H37" s="3">
        <f>G37+(G37*H7)</f>
        <v>267.99031300000001</v>
      </c>
      <c r="I37" s="3">
        <f t="shared" si="1"/>
        <v>1071.96</v>
      </c>
    </row>
    <row r="38" spans="1:9" ht="18.75" thickBot="1" x14ac:dyDescent="0.3">
      <c r="A38" s="12"/>
      <c r="B38" s="13"/>
      <c r="C38" s="15" t="s">
        <v>88</v>
      </c>
      <c r="D38" s="15" t="s">
        <v>89</v>
      </c>
      <c r="E38" s="13"/>
      <c r="F38" s="13"/>
      <c r="G38" s="13"/>
      <c r="H38" s="13"/>
      <c r="I38" s="67">
        <f>SUM(I39:I40)</f>
        <v>194.64</v>
      </c>
    </row>
    <row r="39" spans="1:9" ht="39.75" customHeight="1" x14ac:dyDescent="0.25">
      <c r="A39" s="1" t="s">
        <v>90</v>
      </c>
      <c r="B39" s="8">
        <v>88489</v>
      </c>
      <c r="C39" s="1" t="s">
        <v>166</v>
      </c>
      <c r="D39" s="9" t="s">
        <v>91</v>
      </c>
      <c r="E39" s="8" t="s">
        <v>92</v>
      </c>
      <c r="F39" s="6">
        <v>8</v>
      </c>
      <c r="G39" s="3">
        <v>9.73</v>
      </c>
      <c r="H39" s="3">
        <f>G39+(G39*H7)</f>
        <v>12.428129</v>
      </c>
      <c r="I39" s="3">
        <f t="shared" ref="I39:I40" si="2">TRUNC(F39*H39,2)</f>
        <v>99.42</v>
      </c>
    </row>
    <row r="40" spans="1:9" ht="20.25" customHeight="1" thickBot="1" x14ac:dyDescent="0.3">
      <c r="A40" s="1" t="s">
        <v>93</v>
      </c>
      <c r="B40" s="8">
        <v>9537</v>
      </c>
      <c r="C40" s="1" t="s">
        <v>166</v>
      </c>
      <c r="D40" s="11" t="s">
        <v>94</v>
      </c>
      <c r="E40" s="8" t="s">
        <v>92</v>
      </c>
      <c r="F40" s="6">
        <v>35</v>
      </c>
      <c r="G40" s="3">
        <v>2.13</v>
      </c>
      <c r="H40" s="3">
        <f>G40+(G40*H7)</f>
        <v>2.7206489999999999</v>
      </c>
      <c r="I40" s="3">
        <f t="shared" si="2"/>
        <v>95.22</v>
      </c>
    </row>
    <row r="41" spans="1:9" ht="18.75" thickBot="1" x14ac:dyDescent="0.3">
      <c r="A41" s="71" t="s">
        <v>95</v>
      </c>
      <c r="B41" s="72"/>
      <c r="C41" s="72"/>
      <c r="D41" s="72"/>
      <c r="E41" s="72"/>
      <c r="F41" s="72"/>
      <c r="G41" s="72"/>
      <c r="H41" s="72"/>
      <c r="I41" s="68">
        <f>I8+I12+I38</f>
        <v>21687.08</v>
      </c>
    </row>
    <row r="46" spans="1:9" x14ac:dyDescent="0.25">
      <c r="D46" s="163" t="s">
        <v>175</v>
      </c>
      <c r="E46" s="162" t="s">
        <v>176</v>
      </c>
    </row>
    <row r="47" spans="1:9" x14ac:dyDescent="0.25">
      <c r="D47" s="162"/>
      <c r="E47" s="162" t="s">
        <v>177</v>
      </c>
    </row>
    <row r="48" spans="1:9" x14ac:dyDescent="0.25">
      <c r="D48" s="162"/>
      <c r="E48" s="162" t="s">
        <v>178</v>
      </c>
    </row>
  </sheetData>
  <mergeCells count="17">
    <mergeCell ref="B1:I1"/>
    <mergeCell ref="B2:D2"/>
    <mergeCell ref="E2:F4"/>
    <mergeCell ref="G2:H4"/>
    <mergeCell ref="I2:I3"/>
    <mergeCell ref="B3:D3"/>
    <mergeCell ref="B4:D4"/>
    <mergeCell ref="A5:I5"/>
    <mergeCell ref="A6:A7"/>
    <mergeCell ref="B6:B7"/>
    <mergeCell ref="C6:C7"/>
    <mergeCell ref="A41:H41"/>
    <mergeCell ref="D6:D7"/>
    <mergeCell ref="E6:E7"/>
    <mergeCell ref="F6:F7"/>
    <mergeCell ref="G6:G7"/>
    <mergeCell ref="I6:I7"/>
  </mergeCells>
  <pageMargins left="1.299212598425197" right="0.51181102362204722" top="0.78740157480314965" bottom="0.78740157480314965" header="0.31496062992125984" footer="0.31496062992125984"/>
  <pageSetup paperSize="9" scale="55" orientation="landscape" horizontalDpi="0" verticalDpi="0" r:id="rId1"/>
  <rowBreaks count="1" manualBreakCount="1">
    <brk id="23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60" zoomScaleNormal="100" workbookViewId="0">
      <selection activeCell="G14" sqref="G14"/>
    </sheetView>
  </sheetViews>
  <sheetFormatPr defaultRowHeight="15" x14ac:dyDescent="0.25"/>
  <cols>
    <col min="1" max="1" width="15.5703125" customWidth="1"/>
    <col min="2" max="2" width="32" customWidth="1"/>
    <col min="3" max="4" width="16" customWidth="1"/>
    <col min="5" max="5" width="16.7109375" customWidth="1"/>
    <col min="6" max="6" width="18.140625" customWidth="1"/>
    <col min="7" max="7" width="20.42578125" customWidth="1"/>
    <col min="8" max="8" width="17.7109375" customWidth="1"/>
    <col min="9" max="9" width="16.85546875" customWidth="1"/>
  </cols>
  <sheetData>
    <row r="1" spans="1:9" ht="25.5" customHeight="1" thickBot="1" x14ac:dyDescent="0.4">
      <c r="A1" s="87" t="s">
        <v>133</v>
      </c>
      <c r="B1" s="87"/>
      <c r="C1" s="87"/>
      <c r="D1" s="87"/>
      <c r="E1" s="87"/>
      <c r="F1" s="87"/>
      <c r="G1" s="87"/>
      <c r="H1" s="87"/>
      <c r="I1" s="87"/>
    </row>
    <row r="2" spans="1:9" ht="15" customHeight="1" thickTop="1" thickBot="1" x14ac:dyDescent="0.3">
      <c r="A2" s="88" t="s">
        <v>69</v>
      </c>
      <c r="B2" s="90" t="s">
        <v>134</v>
      </c>
      <c r="C2" s="91"/>
      <c r="D2" s="91"/>
      <c r="E2" s="92"/>
      <c r="F2" s="96" t="s">
        <v>135</v>
      </c>
      <c r="G2" s="97"/>
      <c r="H2" s="98"/>
      <c r="I2" s="99"/>
    </row>
    <row r="3" spans="1:9" ht="15.75" thickTop="1" x14ac:dyDescent="0.25">
      <c r="A3" s="89"/>
      <c r="B3" s="93"/>
      <c r="C3" s="94"/>
      <c r="D3" s="94"/>
      <c r="E3" s="95"/>
      <c r="F3" s="100" t="s">
        <v>136</v>
      </c>
      <c r="G3" s="101"/>
      <c r="H3" s="102"/>
      <c r="I3" s="103"/>
    </row>
    <row r="4" spans="1:9" ht="15" customHeight="1" x14ac:dyDescent="0.25">
      <c r="A4" s="28"/>
      <c r="B4" s="104" t="s">
        <v>137</v>
      </c>
      <c r="C4" s="105"/>
      <c r="D4" s="29" t="s">
        <v>67</v>
      </c>
      <c r="E4" s="29" t="s">
        <v>138</v>
      </c>
      <c r="F4" s="108" t="s">
        <v>139</v>
      </c>
      <c r="G4" s="109"/>
      <c r="H4" s="108" t="s">
        <v>140</v>
      </c>
      <c r="I4" s="110"/>
    </row>
    <row r="5" spans="1:9" ht="15.75" thickBot="1" x14ac:dyDescent="0.3">
      <c r="A5" s="30"/>
      <c r="B5" s="106"/>
      <c r="C5" s="107"/>
      <c r="D5" s="31" t="s">
        <v>141</v>
      </c>
      <c r="E5" s="32"/>
      <c r="F5" s="33" t="s">
        <v>142</v>
      </c>
      <c r="G5" s="34" t="s">
        <v>143</v>
      </c>
      <c r="H5" s="33" t="s">
        <v>142</v>
      </c>
      <c r="I5" s="35" t="s">
        <v>143</v>
      </c>
    </row>
    <row r="6" spans="1:9" ht="15.75" thickTop="1" x14ac:dyDescent="0.25">
      <c r="A6" s="36"/>
      <c r="B6" s="37"/>
      <c r="C6" s="38"/>
      <c r="D6" s="39"/>
      <c r="E6" s="40"/>
      <c r="F6" s="41"/>
      <c r="G6" s="42"/>
      <c r="H6" s="41"/>
      <c r="I6" s="43"/>
    </row>
    <row r="7" spans="1:9" ht="17.25" x14ac:dyDescent="0.25">
      <c r="A7" s="44" t="s">
        <v>70</v>
      </c>
      <c r="B7" s="114" t="s">
        <v>144</v>
      </c>
      <c r="C7" s="115"/>
      <c r="D7" s="45">
        <f>Plan1!I8</f>
        <v>7027.6</v>
      </c>
      <c r="E7" s="46">
        <f>D7/D11</f>
        <v>0.32404546854624966</v>
      </c>
      <c r="F7" s="47">
        <v>1</v>
      </c>
      <c r="G7" s="48">
        <f>F7*$D7</f>
        <v>7027.6</v>
      </c>
      <c r="H7" s="47">
        <f t="shared" ref="H7:I9" si="0">F7</f>
        <v>1</v>
      </c>
      <c r="I7" s="49">
        <f t="shared" si="0"/>
        <v>7027.6</v>
      </c>
    </row>
    <row r="8" spans="1:9" ht="17.25" x14ac:dyDescent="0.25">
      <c r="A8" s="44" t="s">
        <v>72</v>
      </c>
      <c r="B8" s="114" t="s">
        <v>145</v>
      </c>
      <c r="C8" s="116"/>
      <c r="D8" s="45">
        <f>Plan1!I12</f>
        <v>14464.84</v>
      </c>
      <c r="E8" s="50">
        <f>D8/D11</f>
        <v>0.66697960260210221</v>
      </c>
      <c r="F8" s="47">
        <v>1</v>
      </c>
      <c r="G8" s="48">
        <f>D8*F8</f>
        <v>14464.84</v>
      </c>
      <c r="H8" s="47">
        <f t="shared" si="0"/>
        <v>1</v>
      </c>
      <c r="I8" s="49">
        <f t="shared" si="0"/>
        <v>14464.84</v>
      </c>
    </row>
    <row r="9" spans="1:9" ht="15.75" customHeight="1" x14ac:dyDescent="0.25">
      <c r="A9" s="44" t="s">
        <v>88</v>
      </c>
      <c r="B9" s="114" t="s">
        <v>89</v>
      </c>
      <c r="C9" s="115"/>
      <c r="D9" s="45">
        <f>Plan1!I38</f>
        <v>194.64</v>
      </c>
      <c r="E9" s="50">
        <f>D9/D11</f>
        <v>8.9749288516480768E-3</v>
      </c>
      <c r="F9" s="47">
        <v>1</v>
      </c>
      <c r="G9" s="48">
        <f>F9*$D9</f>
        <v>194.64</v>
      </c>
      <c r="H9" s="47">
        <f t="shared" si="0"/>
        <v>1</v>
      </c>
      <c r="I9" s="49">
        <f t="shared" si="0"/>
        <v>194.64</v>
      </c>
    </row>
    <row r="10" spans="1:9" ht="17.25" x14ac:dyDescent="0.25">
      <c r="A10" s="111" t="s">
        <v>146</v>
      </c>
      <c r="B10" s="112"/>
      <c r="C10" s="113"/>
      <c r="D10" s="51"/>
      <c r="E10" s="52"/>
      <c r="F10" s="53">
        <f>ROUND(G10/$D$11,6)</f>
        <v>1</v>
      </c>
      <c r="G10" s="54">
        <f>SUM(G7:G9)</f>
        <v>21687.08</v>
      </c>
      <c r="H10" s="53" t="s">
        <v>147</v>
      </c>
      <c r="I10" s="82">
        <f>SUM(I7:I9)</f>
        <v>21687.08</v>
      </c>
    </row>
    <row r="11" spans="1:9" ht="18" thickBot="1" x14ac:dyDescent="0.3">
      <c r="A11" s="84" t="s">
        <v>148</v>
      </c>
      <c r="B11" s="85"/>
      <c r="C11" s="86"/>
      <c r="D11" s="55">
        <f>SUM(D7:D9)</f>
        <v>21687.08</v>
      </c>
      <c r="E11" s="56">
        <f>SUM(E7:E9)</f>
        <v>1</v>
      </c>
      <c r="F11" s="57">
        <f>F10</f>
        <v>1</v>
      </c>
      <c r="G11" s="58">
        <f>G10</f>
        <v>21687.08</v>
      </c>
      <c r="H11" s="57" t="s">
        <v>149</v>
      </c>
      <c r="I11" s="83"/>
    </row>
    <row r="12" spans="1:9" ht="35.25" customHeight="1" thickTop="1" x14ac:dyDescent="0.25">
      <c r="A12" s="59"/>
      <c r="B12" s="59"/>
      <c r="C12" s="59"/>
      <c r="D12" s="59"/>
      <c r="E12" s="59"/>
      <c r="F12" s="59"/>
      <c r="G12" s="59"/>
    </row>
    <row r="16" spans="1:9" x14ac:dyDescent="0.25">
      <c r="A16" s="162" t="s">
        <v>175</v>
      </c>
      <c r="B16" s="162" t="s">
        <v>176</v>
      </c>
    </row>
    <row r="17" spans="1:2" x14ac:dyDescent="0.25">
      <c r="A17" s="162"/>
      <c r="B17" s="162" t="s">
        <v>177</v>
      </c>
    </row>
    <row r="18" spans="1:2" x14ac:dyDescent="0.25">
      <c r="A18" s="162"/>
      <c r="B18" s="162" t="s">
        <v>178</v>
      </c>
    </row>
  </sheetData>
  <mergeCells count="14">
    <mergeCell ref="I10:I11"/>
    <mergeCell ref="A11:C11"/>
    <mergeCell ref="A1:I1"/>
    <mergeCell ref="A2:A3"/>
    <mergeCell ref="B2:E3"/>
    <mergeCell ref="F2:I2"/>
    <mergeCell ref="F3:I3"/>
    <mergeCell ref="B4:C5"/>
    <mergeCell ref="F4:G4"/>
    <mergeCell ref="H4:I4"/>
    <mergeCell ref="A10:C10"/>
    <mergeCell ref="B7:C7"/>
    <mergeCell ref="B8:C8"/>
    <mergeCell ref="B9:C9"/>
  </mergeCells>
  <conditionalFormatting sqref="A6">
    <cfRule type="cellIs" dxfId="0" priority="1" stopIfTrue="1" operator="equal">
      <formula>"Subtotal"</formula>
    </cfRule>
  </conditionalFormatting>
  <pageMargins left="1.1023622047244095" right="0.51181102362204722" top="1.1811023622047245" bottom="0.78740157480314965" header="0.31496062992125984" footer="0.31496062992125984"/>
  <pageSetup paperSize="9" scale="7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10" zoomScale="60" zoomScaleNormal="100" workbookViewId="0">
      <selection activeCell="P36" sqref="P36"/>
    </sheetView>
  </sheetViews>
  <sheetFormatPr defaultRowHeight="15" x14ac:dyDescent="0.25"/>
  <cols>
    <col min="1" max="1" width="15.140625" customWidth="1"/>
    <col min="3" max="3" width="19.85546875" customWidth="1"/>
    <col min="9" max="9" width="19.85546875" customWidth="1"/>
  </cols>
  <sheetData>
    <row r="1" spans="1:9" ht="15.75" x14ac:dyDescent="0.25">
      <c r="A1" s="129" t="s">
        <v>20</v>
      </c>
      <c r="B1" s="130"/>
      <c r="C1" s="130"/>
      <c r="D1" s="130"/>
      <c r="E1" s="130"/>
      <c r="F1" s="130"/>
      <c r="G1" s="130"/>
      <c r="H1" s="130"/>
      <c r="I1" s="131"/>
    </row>
    <row r="2" spans="1:9" ht="30.75" customHeight="1" x14ac:dyDescent="0.25">
      <c r="A2" s="132" t="s">
        <v>21</v>
      </c>
      <c r="B2" s="133"/>
      <c r="C2" s="133"/>
      <c r="D2" s="133"/>
      <c r="E2" s="133"/>
      <c r="F2" s="133"/>
      <c r="G2" s="133"/>
      <c r="H2" s="133"/>
      <c r="I2" s="134"/>
    </row>
    <row r="3" spans="1:9" ht="16.5" thickBot="1" x14ac:dyDescent="0.3">
      <c r="A3" s="135"/>
      <c r="B3" s="136"/>
      <c r="C3" s="136"/>
      <c r="D3" s="136"/>
      <c r="E3" s="136"/>
      <c r="F3" s="136"/>
      <c r="G3" s="136"/>
      <c r="H3" s="136"/>
      <c r="I3" s="137"/>
    </row>
    <row r="4" spans="1:9" ht="17.25" thickTop="1" thickBot="1" x14ac:dyDescent="0.3">
      <c r="A4" s="122" t="s">
        <v>22</v>
      </c>
      <c r="B4" s="122"/>
      <c r="C4" s="122"/>
      <c r="D4" s="123">
        <v>3.49E-2</v>
      </c>
      <c r="E4" s="123"/>
      <c r="F4" s="123"/>
      <c r="G4" s="123"/>
      <c r="H4" s="123"/>
      <c r="I4" s="123"/>
    </row>
    <row r="5" spans="1:9" ht="17.25" thickTop="1" thickBot="1" x14ac:dyDescent="0.3">
      <c r="A5" s="143"/>
      <c r="B5" s="144"/>
      <c r="C5" s="145"/>
      <c r="D5" s="143"/>
      <c r="E5" s="144"/>
      <c r="F5" s="144"/>
      <c r="G5" s="144"/>
      <c r="H5" s="144"/>
      <c r="I5" s="145"/>
    </row>
    <row r="6" spans="1:9" ht="17.25" thickTop="1" thickBot="1" x14ac:dyDescent="0.3">
      <c r="A6" s="122" t="s">
        <v>23</v>
      </c>
      <c r="B6" s="122"/>
      <c r="C6" s="122"/>
      <c r="D6" s="123">
        <v>1.2699999999999999E-2</v>
      </c>
      <c r="E6" s="123"/>
      <c r="F6" s="123"/>
      <c r="G6" s="123"/>
      <c r="H6" s="123"/>
      <c r="I6" s="123"/>
    </row>
    <row r="7" spans="1:9" ht="17.25" thickTop="1" thickBot="1" x14ac:dyDescent="0.3">
      <c r="A7" s="143"/>
      <c r="B7" s="144"/>
      <c r="C7" s="145"/>
      <c r="D7" s="143"/>
      <c r="E7" s="144"/>
      <c r="F7" s="144"/>
      <c r="G7" s="144"/>
      <c r="H7" s="144"/>
      <c r="I7" s="145"/>
    </row>
    <row r="8" spans="1:9" ht="17.25" thickTop="1" thickBot="1" x14ac:dyDescent="0.3">
      <c r="A8" s="122" t="s">
        <v>24</v>
      </c>
      <c r="B8" s="122"/>
      <c r="C8" s="122"/>
      <c r="D8" s="123">
        <v>8.0000000000000002E-3</v>
      </c>
      <c r="E8" s="123"/>
      <c r="F8" s="123"/>
      <c r="G8" s="123"/>
      <c r="H8" s="123"/>
      <c r="I8" s="123"/>
    </row>
    <row r="9" spans="1:9" ht="17.25" thickTop="1" thickBot="1" x14ac:dyDescent="0.3">
      <c r="A9" s="143"/>
      <c r="B9" s="144"/>
      <c r="C9" s="145"/>
      <c r="D9" s="143"/>
      <c r="E9" s="144"/>
      <c r="F9" s="144"/>
      <c r="G9" s="144"/>
      <c r="H9" s="144"/>
      <c r="I9" s="145"/>
    </row>
    <row r="10" spans="1:9" ht="17.25" thickTop="1" thickBot="1" x14ac:dyDescent="0.3">
      <c r="A10" s="122" t="s">
        <v>25</v>
      </c>
      <c r="B10" s="122"/>
      <c r="C10" s="122"/>
      <c r="D10" s="123">
        <v>1.23E-2</v>
      </c>
      <c r="E10" s="123"/>
      <c r="F10" s="123"/>
      <c r="G10" s="123"/>
      <c r="H10" s="123"/>
      <c r="I10" s="123"/>
    </row>
    <row r="11" spans="1:9" ht="17.25" thickTop="1" thickBot="1" x14ac:dyDescent="0.3">
      <c r="A11" s="126"/>
      <c r="B11" s="127"/>
      <c r="C11" s="128"/>
      <c r="D11" s="126"/>
      <c r="E11" s="127"/>
      <c r="F11" s="127"/>
      <c r="G11" s="127"/>
      <c r="H11" s="127"/>
      <c r="I11" s="128"/>
    </row>
    <row r="12" spans="1:9" ht="17.25" thickTop="1" thickBot="1" x14ac:dyDescent="0.3">
      <c r="A12" s="122" t="s">
        <v>26</v>
      </c>
      <c r="B12" s="122"/>
      <c r="C12" s="122"/>
      <c r="D12" s="123">
        <v>7.3999999999999996E-2</v>
      </c>
      <c r="E12" s="123"/>
      <c r="F12" s="123"/>
      <c r="G12" s="123"/>
      <c r="H12" s="123"/>
      <c r="I12" s="123"/>
    </row>
    <row r="13" spans="1:9" ht="17.25" thickTop="1" thickBot="1" x14ac:dyDescent="0.3">
      <c r="A13" s="126"/>
      <c r="B13" s="127"/>
      <c r="C13" s="128"/>
      <c r="D13" s="126"/>
      <c r="E13" s="127"/>
      <c r="F13" s="127"/>
      <c r="G13" s="127"/>
      <c r="H13" s="127"/>
      <c r="I13" s="128"/>
    </row>
    <row r="14" spans="1:9" ht="17.25" thickTop="1" thickBot="1" x14ac:dyDescent="0.3">
      <c r="A14" s="122" t="s">
        <v>27</v>
      </c>
      <c r="B14" s="122"/>
      <c r="C14" s="122"/>
      <c r="D14" s="123">
        <f>D15+D16+D17+D18</f>
        <v>0.10149999999999999</v>
      </c>
      <c r="E14" s="123"/>
      <c r="F14" s="123"/>
      <c r="G14" s="123"/>
      <c r="H14" s="123"/>
      <c r="I14" s="123"/>
    </row>
    <row r="15" spans="1:9" ht="16.5" thickTop="1" x14ac:dyDescent="0.25">
      <c r="A15" s="124" t="s">
        <v>28</v>
      </c>
      <c r="B15" s="124"/>
      <c r="C15" s="124"/>
      <c r="D15" s="125">
        <v>0.03</v>
      </c>
      <c r="E15" s="125"/>
      <c r="F15" s="125"/>
      <c r="G15" s="125"/>
      <c r="H15" s="125"/>
      <c r="I15" s="125"/>
    </row>
    <row r="16" spans="1:9" ht="15.75" x14ac:dyDescent="0.25">
      <c r="A16" s="119" t="s">
        <v>29</v>
      </c>
      <c r="B16" s="119"/>
      <c r="C16" s="119"/>
      <c r="D16" s="120">
        <v>6.4999999999999997E-3</v>
      </c>
      <c r="E16" s="120"/>
      <c r="F16" s="120"/>
      <c r="G16" s="120"/>
      <c r="H16" s="120"/>
      <c r="I16" s="120"/>
    </row>
    <row r="17" spans="1:9" ht="15.75" x14ac:dyDescent="0.25">
      <c r="A17" s="119" t="s">
        <v>30</v>
      </c>
      <c r="B17" s="119"/>
      <c r="C17" s="119"/>
      <c r="D17" s="120">
        <v>0.02</v>
      </c>
      <c r="E17" s="120"/>
      <c r="F17" s="120"/>
      <c r="G17" s="120"/>
      <c r="H17" s="120"/>
      <c r="I17" s="120"/>
    </row>
    <row r="18" spans="1:9" ht="15.75" x14ac:dyDescent="0.25">
      <c r="A18" s="119" t="s">
        <v>31</v>
      </c>
      <c r="B18" s="119"/>
      <c r="C18" s="119"/>
      <c r="D18" s="120">
        <v>4.4999999999999998E-2</v>
      </c>
      <c r="E18" s="120"/>
      <c r="F18" s="120"/>
      <c r="G18" s="120"/>
      <c r="H18" s="120"/>
      <c r="I18" s="120"/>
    </row>
    <row r="19" spans="1:9" ht="16.5" thickBot="1" x14ac:dyDescent="0.3">
      <c r="A19" s="121"/>
      <c r="B19" s="121"/>
      <c r="C19" s="121"/>
      <c r="D19" s="121"/>
      <c r="E19" s="121"/>
      <c r="F19" s="121"/>
      <c r="G19" s="121"/>
      <c r="H19" s="121"/>
      <c r="I19" s="121"/>
    </row>
    <row r="20" spans="1:9" ht="16.5" thickBot="1" x14ac:dyDescent="0.3">
      <c r="A20" s="117" t="s">
        <v>32</v>
      </c>
      <c r="B20" s="118"/>
      <c r="C20" s="138">
        <f>(((1+D4+D8+D6)*(1+D10)*(1+D12))/(1-D14)-1)</f>
        <v>0.27730560614357258</v>
      </c>
      <c r="D20" s="139"/>
      <c r="E20" s="139"/>
      <c r="F20" s="139"/>
      <c r="G20" s="139"/>
      <c r="H20" s="139"/>
      <c r="I20" s="140"/>
    </row>
    <row r="21" spans="1:9" ht="60.75" customHeight="1" x14ac:dyDescent="0.25">
      <c r="A21" s="141" t="s">
        <v>33</v>
      </c>
      <c r="B21" s="141"/>
      <c r="C21" s="141"/>
      <c r="D21" s="141"/>
      <c r="E21" s="141"/>
      <c r="F21" s="141"/>
      <c r="G21" s="141"/>
      <c r="H21" s="141"/>
      <c r="I21" s="141"/>
    </row>
    <row r="22" spans="1:9" ht="15.75" x14ac:dyDescent="0.25">
      <c r="A22" s="26" t="s">
        <v>34</v>
      </c>
      <c r="B22" s="26"/>
      <c r="C22" s="26"/>
      <c r="D22" s="26"/>
      <c r="E22" s="26"/>
      <c r="F22" s="26"/>
      <c r="G22" s="26"/>
      <c r="H22" s="26"/>
      <c r="I22" s="26"/>
    </row>
    <row r="23" spans="1:9" ht="15.75" x14ac:dyDescent="0.25">
      <c r="A23" s="26" t="s">
        <v>35</v>
      </c>
      <c r="B23" s="26"/>
      <c r="C23" s="26"/>
      <c r="D23" s="26"/>
      <c r="E23" s="26"/>
      <c r="F23" s="26"/>
      <c r="G23" s="26"/>
      <c r="H23" s="26"/>
      <c r="I23" s="26"/>
    </row>
    <row r="24" spans="1:9" ht="15.75" x14ac:dyDescent="0.25">
      <c r="A24" s="26" t="s">
        <v>36</v>
      </c>
      <c r="B24" s="26"/>
      <c r="C24" s="26"/>
      <c r="D24" s="26"/>
      <c r="E24" s="26"/>
      <c r="F24" s="26"/>
      <c r="G24" s="26"/>
      <c r="H24" s="26"/>
      <c r="I24" s="26"/>
    </row>
    <row r="25" spans="1:9" ht="54.75" customHeight="1" x14ac:dyDescent="0.25">
      <c r="A25" s="26" t="s">
        <v>37</v>
      </c>
      <c r="B25" s="26"/>
      <c r="C25" s="26"/>
      <c r="D25" s="26"/>
      <c r="E25" s="26"/>
      <c r="F25" s="26"/>
      <c r="G25" s="26"/>
      <c r="H25" s="26"/>
      <c r="I25" s="26"/>
    </row>
    <row r="26" spans="1:9" ht="15.75" x14ac:dyDescent="0.25">
      <c r="A26" s="26" t="s">
        <v>38</v>
      </c>
      <c r="B26" s="26"/>
      <c r="C26" s="26"/>
      <c r="D26" s="26"/>
      <c r="E26" s="26"/>
      <c r="F26" s="26"/>
      <c r="G26" s="26"/>
      <c r="H26" s="26"/>
      <c r="I26" s="26"/>
    </row>
    <row r="27" spans="1:9" ht="15.75" x14ac:dyDescent="0.25">
      <c r="A27" s="26" t="s">
        <v>39</v>
      </c>
      <c r="B27" s="26"/>
      <c r="C27" s="26"/>
      <c r="D27" s="26"/>
      <c r="E27" s="26"/>
      <c r="F27" s="26"/>
      <c r="G27" s="26"/>
      <c r="H27" s="26"/>
      <c r="I27" s="26"/>
    </row>
    <row r="28" spans="1:9" ht="15.75" x14ac:dyDescent="0.25">
      <c r="A28" s="26" t="s">
        <v>40</v>
      </c>
      <c r="B28" s="26"/>
      <c r="C28" s="26"/>
      <c r="D28" s="26"/>
      <c r="E28" s="26"/>
      <c r="F28" s="26"/>
      <c r="G28" s="26"/>
      <c r="H28" s="26"/>
      <c r="I28" s="26"/>
    </row>
    <row r="29" spans="1:9" ht="15.75" x14ac:dyDescent="0.25">
      <c r="A29" s="142" t="s">
        <v>41</v>
      </c>
      <c r="B29" s="142"/>
      <c r="C29" s="142"/>
      <c r="D29" s="142"/>
      <c r="E29" s="142"/>
      <c r="F29" s="142"/>
      <c r="G29" s="142"/>
      <c r="H29" s="142"/>
      <c r="I29" s="142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ht="15.75" x14ac:dyDescent="0.25">
      <c r="A32" s="27"/>
      <c r="B32" s="5"/>
      <c r="C32" s="5"/>
      <c r="D32" s="5"/>
      <c r="E32" s="5"/>
      <c r="F32" s="5"/>
      <c r="G32" s="5"/>
      <c r="H32" s="5"/>
      <c r="I32" s="5"/>
    </row>
    <row r="33" spans="1:3" ht="33" customHeight="1" x14ac:dyDescent="0.25"/>
    <row r="34" spans="1:3" x14ac:dyDescent="0.25">
      <c r="A34" s="162" t="s">
        <v>175</v>
      </c>
      <c r="B34" s="162" t="s">
        <v>176</v>
      </c>
      <c r="C34" s="162"/>
    </row>
    <row r="35" spans="1:3" x14ac:dyDescent="0.25">
      <c r="A35" s="162"/>
      <c r="B35" s="162" t="s">
        <v>177</v>
      </c>
      <c r="C35" s="162"/>
    </row>
    <row r="36" spans="1:3" x14ac:dyDescent="0.25">
      <c r="A36" s="162"/>
      <c r="B36" s="162" t="s">
        <v>178</v>
      </c>
      <c r="C36" s="162"/>
    </row>
  </sheetData>
  <mergeCells count="38">
    <mergeCell ref="A21:I21"/>
    <mergeCell ref="A29:I29"/>
    <mergeCell ref="A5:C5"/>
    <mergeCell ref="D5:I5"/>
    <mergeCell ref="A6:C6"/>
    <mergeCell ref="D6:I6"/>
    <mergeCell ref="A7:C7"/>
    <mergeCell ref="D7:I7"/>
    <mergeCell ref="A9:C9"/>
    <mergeCell ref="D9:I9"/>
    <mergeCell ref="A8:C8"/>
    <mergeCell ref="D8:I8"/>
    <mergeCell ref="A10:C10"/>
    <mergeCell ref="D10:I10"/>
    <mergeCell ref="A11:C11"/>
    <mergeCell ref="A1:I1"/>
    <mergeCell ref="A2:I2"/>
    <mergeCell ref="A3:I3"/>
    <mergeCell ref="A4:C4"/>
    <mergeCell ref="D4:I4"/>
    <mergeCell ref="D11:I11"/>
    <mergeCell ref="A12:C12"/>
    <mergeCell ref="D12:I12"/>
    <mergeCell ref="A13:C13"/>
    <mergeCell ref="D13:I13"/>
    <mergeCell ref="A14:C14"/>
    <mergeCell ref="D14:I14"/>
    <mergeCell ref="A15:C15"/>
    <mergeCell ref="D15:I15"/>
    <mergeCell ref="A16:C16"/>
    <mergeCell ref="D16:I16"/>
    <mergeCell ref="A20:B20"/>
    <mergeCell ref="A17:C17"/>
    <mergeCell ref="D17:I17"/>
    <mergeCell ref="A18:C18"/>
    <mergeCell ref="D18:I18"/>
    <mergeCell ref="A19:I19"/>
    <mergeCell ref="C20:I20"/>
  </mergeCells>
  <pageMargins left="1.1023622047244095" right="0.51181102362204722" top="0.78740157480314965" bottom="0.78740157480314965" header="0.31496062992125984" footer="0.31496062992125984"/>
  <pageSetup paperSize="9" scale="77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view="pageBreakPreview" topLeftCell="A2" zoomScale="60" zoomScaleNormal="100" workbookViewId="0">
      <selection activeCell="I12" sqref="I12"/>
    </sheetView>
  </sheetViews>
  <sheetFormatPr defaultRowHeight="15" x14ac:dyDescent="0.25"/>
  <cols>
    <col min="1" max="1" width="38.42578125" customWidth="1"/>
    <col min="2" max="2" width="32.42578125" customWidth="1"/>
    <col min="3" max="3" width="25.85546875" customWidth="1"/>
  </cols>
  <sheetData>
    <row r="1" spans="1:3" ht="15.75" x14ac:dyDescent="0.25">
      <c r="A1" s="2" t="s">
        <v>101</v>
      </c>
      <c r="B1" s="157" t="s">
        <v>106</v>
      </c>
      <c r="C1" s="158"/>
    </row>
    <row r="2" spans="1:3" ht="46.5" customHeight="1" x14ac:dyDescent="0.25">
      <c r="A2" s="20" t="s">
        <v>102</v>
      </c>
      <c r="B2" s="159" t="s">
        <v>107</v>
      </c>
      <c r="C2" s="159"/>
    </row>
    <row r="3" spans="1:3" ht="15.75" x14ac:dyDescent="0.25">
      <c r="A3" s="2" t="s">
        <v>103</v>
      </c>
      <c r="B3" s="154" t="s">
        <v>105</v>
      </c>
      <c r="C3" s="154"/>
    </row>
    <row r="4" spans="1:3" ht="15.75" x14ac:dyDescent="0.25">
      <c r="A4" s="24" t="s">
        <v>104</v>
      </c>
      <c r="B4" s="160" t="s">
        <v>108</v>
      </c>
      <c r="C4" s="160"/>
    </row>
    <row r="5" spans="1:3" ht="18" x14ac:dyDescent="0.25">
      <c r="A5" s="153" t="s">
        <v>42</v>
      </c>
      <c r="B5" s="153"/>
      <c r="C5" s="153"/>
    </row>
    <row r="6" spans="1:3" ht="15.75" x14ac:dyDescent="0.25">
      <c r="A6" s="155" t="s">
        <v>43</v>
      </c>
      <c r="B6" s="156"/>
      <c r="C6" s="156"/>
    </row>
    <row r="7" spans="1:3" ht="15.75" x14ac:dyDescent="0.25">
      <c r="A7" s="1" t="s">
        <v>44</v>
      </c>
      <c r="B7" s="1" t="s">
        <v>45</v>
      </c>
      <c r="C7" s="1"/>
    </row>
    <row r="8" spans="1:3" ht="15.75" x14ac:dyDescent="0.25">
      <c r="A8" s="1" t="s">
        <v>46</v>
      </c>
      <c r="B8" s="154"/>
      <c r="C8" s="154"/>
    </row>
    <row r="9" spans="1:3" ht="15.75" x14ac:dyDescent="0.25">
      <c r="A9" s="19" t="s">
        <v>51</v>
      </c>
      <c r="B9" s="154"/>
      <c r="C9" s="154"/>
    </row>
    <row r="10" spans="1:3" ht="15.75" x14ac:dyDescent="0.25">
      <c r="A10" s="1" t="s">
        <v>47</v>
      </c>
      <c r="B10" s="154">
        <f>B33+B34+B35+B36</f>
        <v>120</v>
      </c>
      <c r="C10" s="154"/>
    </row>
    <row r="11" spans="1:3" ht="15.75" x14ac:dyDescent="0.25">
      <c r="A11" s="1" t="s">
        <v>48</v>
      </c>
      <c r="B11" s="154">
        <v>0.6</v>
      </c>
      <c r="C11" s="154"/>
    </row>
    <row r="12" spans="1:3" ht="15.75" x14ac:dyDescent="0.25">
      <c r="A12" s="1" t="s">
        <v>49</v>
      </c>
      <c r="B12" s="154">
        <v>0.8</v>
      </c>
      <c r="C12" s="154"/>
    </row>
    <row r="13" spans="1:3" ht="15.75" x14ac:dyDescent="0.25">
      <c r="A13" s="1" t="s">
        <v>50</v>
      </c>
      <c r="B13" s="154" t="s">
        <v>132</v>
      </c>
      <c r="C13" s="154"/>
    </row>
    <row r="14" spans="1:3" ht="15.75" x14ac:dyDescent="0.25">
      <c r="A14" s="161" t="s">
        <v>61</v>
      </c>
      <c r="B14" s="161"/>
      <c r="C14" s="161"/>
    </row>
    <row r="15" spans="1:3" ht="15.75" x14ac:dyDescent="0.25">
      <c r="A15" s="21" t="s">
        <v>62</v>
      </c>
      <c r="B15" s="154">
        <f>B10*B11*B12</f>
        <v>57.6</v>
      </c>
      <c r="C15" s="154"/>
    </row>
    <row r="16" spans="1:3" ht="15.75" x14ac:dyDescent="0.25">
      <c r="A16" s="154"/>
      <c r="B16" s="154"/>
      <c r="C16" s="154"/>
    </row>
    <row r="17" spans="1:3" ht="15.75" x14ac:dyDescent="0.25">
      <c r="A17" s="160" t="s">
        <v>52</v>
      </c>
      <c r="B17" s="160"/>
      <c r="C17" s="160"/>
    </row>
    <row r="18" spans="1:3" ht="15.75" x14ac:dyDescent="0.25">
      <c r="A18" s="8" t="s">
        <v>54</v>
      </c>
      <c r="B18" s="160" t="s">
        <v>53</v>
      </c>
      <c r="C18" s="160"/>
    </row>
    <row r="19" spans="1:3" ht="15.75" x14ac:dyDescent="0.25">
      <c r="A19" s="8" t="s">
        <v>66</v>
      </c>
      <c r="B19" s="152">
        <f>B15-B42</f>
        <v>57.36</v>
      </c>
      <c r="C19" s="152"/>
    </row>
    <row r="20" spans="1:3" ht="15.75" x14ac:dyDescent="0.25">
      <c r="A20" s="154"/>
      <c r="B20" s="154"/>
      <c r="C20" s="154"/>
    </row>
    <row r="21" spans="1:3" ht="15.75" x14ac:dyDescent="0.25">
      <c r="A21" s="146" t="s">
        <v>56</v>
      </c>
      <c r="B21" s="151"/>
      <c r="C21" s="147"/>
    </row>
    <row r="22" spans="1:3" ht="15.75" x14ac:dyDescent="0.25">
      <c r="A22" s="146" t="s">
        <v>55</v>
      </c>
      <c r="B22" s="151"/>
      <c r="C22" s="147"/>
    </row>
    <row r="23" spans="1:3" ht="15.75" x14ac:dyDescent="0.25">
      <c r="A23" s="146"/>
      <c r="B23" s="151"/>
      <c r="C23" s="147"/>
    </row>
    <row r="24" spans="1:3" ht="15.75" x14ac:dyDescent="0.25">
      <c r="A24" s="146" t="s">
        <v>33</v>
      </c>
      <c r="B24" s="151"/>
      <c r="C24" s="147"/>
    </row>
    <row r="25" spans="1:3" ht="15.75" x14ac:dyDescent="0.25">
      <c r="A25" s="146" t="s">
        <v>57</v>
      </c>
      <c r="B25" s="151"/>
      <c r="C25" s="147"/>
    </row>
    <row r="26" spans="1:3" ht="15.75" x14ac:dyDescent="0.25">
      <c r="A26" s="146" t="s">
        <v>58</v>
      </c>
      <c r="B26" s="151"/>
      <c r="C26" s="147"/>
    </row>
    <row r="27" spans="1:3" ht="15.75" x14ac:dyDescent="0.25">
      <c r="A27" s="1"/>
      <c r="B27" s="1"/>
      <c r="C27" s="1"/>
    </row>
    <row r="28" spans="1:3" ht="15.75" x14ac:dyDescent="0.25">
      <c r="A28" s="1" t="s">
        <v>59</v>
      </c>
      <c r="B28" s="1">
        <v>2E-3</v>
      </c>
      <c r="C28" s="1" t="s">
        <v>45</v>
      </c>
    </row>
    <row r="29" spans="1:3" ht="15.75" x14ac:dyDescent="0.25">
      <c r="A29" s="1" t="s">
        <v>99</v>
      </c>
      <c r="B29" s="1">
        <v>2.3999999999999998E-3</v>
      </c>
      <c r="C29" s="1" t="s">
        <v>45</v>
      </c>
    </row>
    <row r="30" spans="1:3" ht="15.75" x14ac:dyDescent="0.25">
      <c r="A30" s="1" t="s">
        <v>60</v>
      </c>
      <c r="B30" s="1">
        <v>3.0000000000000001E-3</v>
      </c>
      <c r="C30" s="1" t="s">
        <v>45</v>
      </c>
    </row>
    <row r="31" spans="1:3" ht="15.75" x14ac:dyDescent="0.25">
      <c r="A31" s="1" t="s">
        <v>98</v>
      </c>
      <c r="B31" s="1">
        <v>4.4000000000000003E-3</v>
      </c>
      <c r="C31" s="1" t="s">
        <v>45</v>
      </c>
    </row>
    <row r="32" spans="1:3" ht="15.75" x14ac:dyDescent="0.25">
      <c r="A32" s="18"/>
      <c r="B32" s="18"/>
      <c r="C32" s="18"/>
    </row>
    <row r="33" spans="1:3" ht="15.75" x14ac:dyDescent="0.25">
      <c r="A33" s="1" t="s">
        <v>63</v>
      </c>
      <c r="B33" s="1">
        <v>120</v>
      </c>
      <c r="C33" s="1" t="s">
        <v>1</v>
      </c>
    </row>
    <row r="34" spans="1:3" ht="15.75" x14ac:dyDescent="0.25">
      <c r="A34" s="1" t="s">
        <v>100</v>
      </c>
      <c r="B34" s="1"/>
      <c r="C34" s="1" t="s">
        <v>1</v>
      </c>
    </row>
    <row r="35" spans="1:3" ht="15.75" x14ac:dyDescent="0.25">
      <c r="A35" s="1" t="s">
        <v>64</v>
      </c>
      <c r="B35" s="1"/>
      <c r="C35" s="1" t="s">
        <v>1</v>
      </c>
    </row>
    <row r="36" spans="1:3" ht="15.75" x14ac:dyDescent="0.25">
      <c r="A36" s="1" t="s">
        <v>97</v>
      </c>
      <c r="B36" s="1"/>
      <c r="C36" s="1" t="s">
        <v>1</v>
      </c>
    </row>
    <row r="37" spans="1:3" ht="15.75" x14ac:dyDescent="0.25">
      <c r="A37" s="18"/>
      <c r="B37" s="18"/>
      <c r="C37" s="18"/>
    </row>
    <row r="38" spans="1:3" ht="15.75" x14ac:dyDescent="0.25">
      <c r="A38" s="1" t="s">
        <v>65</v>
      </c>
      <c r="B38" s="146">
        <f>B33*B28</f>
        <v>0.24</v>
      </c>
      <c r="C38" s="147"/>
    </row>
    <row r="39" spans="1:3" ht="15.75" x14ac:dyDescent="0.25">
      <c r="A39" s="1"/>
      <c r="B39" s="146">
        <f>B34*B29</f>
        <v>0</v>
      </c>
      <c r="C39" s="147"/>
    </row>
    <row r="40" spans="1:3" ht="15.75" x14ac:dyDescent="0.25">
      <c r="A40" s="1"/>
      <c r="B40" s="146">
        <f>B35*B30</f>
        <v>0</v>
      </c>
      <c r="C40" s="147"/>
    </row>
    <row r="41" spans="1:3" ht="16.5" thickBot="1" x14ac:dyDescent="0.3">
      <c r="A41" s="22"/>
      <c r="B41" s="148">
        <f>B31*B36</f>
        <v>0</v>
      </c>
      <c r="C41" s="148"/>
    </row>
    <row r="42" spans="1:3" ht="16.5" thickBot="1" x14ac:dyDescent="0.3">
      <c r="A42" s="23" t="s">
        <v>67</v>
      </c>
      <c r="B42" s="149">
        <f>SUM(B38:B41)</f>
        <v>0.24</v>
      </c>
      <c r="C42" s="150"/>
    </row>
  </sheetData>
  <mergeCells count="30">
    <mergeCell ref="A22:C22"/>
    <mergeCell ref="A21:C21"/>
    <mergeCell ref="A26:C26"/>
    <mergeCell ref="A25:C25"/>
    <mergeCell ref="B1:C1"/>
    <mergeCell ref="B2:C2"/>
    <mergeCell ref="B3:C3"/>
    <mergeCell ref="B4:C4"/>
    <mergeCell ref="A20:C20"/>
    <mergeCell ref="A17:C17"/>
    <mergeCell ref="B13:C13"/>
    <mergeCell ref="B12:C12"/>
    <mergeCell ref="A14:C14"/>
    <mergeCell ref="B15:C15"/>
    <mergeCell ref="A16:C16"/>
    <mergeCell ref="B18:C18"/>
    <mergeCell ref="B19:C19"/>
    <mergeCell ref="A5:C5"/>
    <mergeCell ref="B11:C11"/>
    <mergeCell ref="B10:C10"/>
    <mergeCell ref="B9:C9"/>
    <mergeCell ref="B8:C8"/>
    <mergeCell ref="A6:C6"/>
    <mergeCell ref="B40:C40"/>
    <mergeCell ref="B41:C41"/>
    <mergeCell ref="B42:C42"/>
    <mergeCell ref="A24:C24"/>
    <mergeCell ref="A23:C23"/>
    <mergeCell ref="B38:C38"/>
    <mergeCell ref="B39:C39"/>
  </mergeCells>
  <pageMargins left="1.1023622047244095" right="0.51181102362204722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Plan1</vt:lpstr>
      <vt:lpstr>CRONOGRAMA FISICO FINANCEIRO</vt:lpstr>
      <vt:lpstr>BDI</vt:lpstr>
      <vt:lpstr>Plan2</vt:lpstr>
      <vt:lpstr>BDI!Area_de_impressao</vt:lpstr>
      <vt:lpstr>'CRONOGRAMA FISICO FINANCEIRO'!Area_de_impressao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Lais</dc:creator>
  <cp:lastModifiedBy>Lais</cp:lastModifiedBy>
  <cp:lastPrinted>2018-09-27T01:12:11Z</cp:lastPrinted>
  <dcterms:created xsi:type="dcterms:W3CDTF">2018-05-16T02:59:18Z</dcterms:created>
  <dcterms:modified xsi:type="dcterms:W3CDTF">2018-09-27T01:23:28Z</dcterms:modified>
</cp:coreProperties>
</file>